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05" windowWidth="10515" windowHeight="5850" activeTab="1"/>
  </bookViews>
  <sheets>
    <sheet name="2019" sheetId="5" r:id="rId1"/>
    <sheet name="2020" sheetId="1" r:id="rId2"/>
    <sheet name="methodology" sheetId="2" r:id="rId3"/>
    <sheet name="Sheet3" sheetId="3" r:id="rId4"/>
  </sheets>
  <externalReferences>
    <externalReference r:id="rId5"/>
  </externalReferences>
  <definedNames>
    <definedName name="_xlnm.Print_Area" localSheetId="0">'2019'!$A$1:$H$237</definedName>
  </definedNames>
  <calcPr calcId="144525"/>
</workbook>
</file>

<file path=xl/calcChain.xml><?xml version="1.0" encoding="utf-8"?>
<calcChain xmlns="http://schemas.openxmlformats.org/spreadsheetml/2006/main">
  <c r="C73" i="1" l="1"/>
  <c r="C71" i="1"/>
  <c r="D73" i="1"/>
  <c r="D75" i="1"/>
  <c r="J11" i="1" l="1"/>
  <c r="L28" i="1" l="1"/>
  <c r="L14" i="1"/>
  <c r="I53" i="1"/>
  <c r="I51" i="1"/>
  <c r="I48" i="1"/>
  <c r="I46" i="1"/>
  <c r="I44" i="1"/>
  <c r="I42" i="1"/>
  <c r="I40" i="1"/>
  <c r="I38" i="1"/>
  <c r="I36" i="1"/>
  <c r="I34" i="1"/>
  <c r="I32" i="1"/>
  <c r="I30" i="1"/>
  <c r="I28" i="1"/>
  <c r="I26" i="1"/>
  <c r="I20" i="1"/>
  <c r="I18" i="1"/>
  <c r="I16" i="1"/>
  <c r="I14" i="1"/>
  <c r="I11" i="1"/>
  <c r="G22" i="1"/>
  <c r="I55" i="1" l="1"/>
  <c r="G57" i="1"/>
  <c r="G59" i="1" l="1"/>
  <c r="I57" i="1"/>
  <c r="J22" i="1"/>
  <c r="G63" i="1" l="1"/>
  <c r="I59" i="1"/>
  <c r="I61" i="1"/>
  <c r="L61" i="1" s="1"/>
  <c r="F77" i="1" l="1"/>
  <c r="S75" i="1"/>
  <c r="R75" i="1"/>
  <c r="Q75" i="1"/>
  <c r="P75" i="1"/>
  <c r="O75" i="1"/>
  <c r="N75" i="1"/>
  <c r="M75" i="1"/>
  <c r="L75" i="1"/>
  <c r="K75" i="1"/>
  <c r="J75" i="1"/>
  <c r="H75" i="1"/>
  <c r="G73" i="1"/>
  <c r="G71" i="1"/>
  <c r="E77" i="1"/>
  <c r="D77" i="1" s="1"/>
  <c r="G77" i="1"/>
  <c r="H77" i="1" s="1"/>
  <c r="J77" i="1" s="1"/>
  <c r="J57" i="1"/>
  <c r="K77" i="1" l="1"/>
  <c r="L77" i="1" s="1"/>
  <c r="M77" i="1" s="1"/>
  <c r="N77" i="1" s="1"/>
  <c r="O77" i="1" s="1"/>
  <c r="P77" i="1" s="1"/>
  <c r="Q77" i="1" s="1"/>
  <c r="R77" i="1" s="1"/>
  <c r="S77" i="1" s="1"/>
  <c r="T77" i="1" s="1"/>
  <c r="G75" i="1"/>
  <c r="L32" i="1"/>
  <c r="L42" i="1"/>
  <c r="L65" i="1"/>
  <c r="L55" i="1"/>
  <c r="L53" i="1"/>
  <c r="L51" i="1"/>
  <c r="L48" i="1"/>
  <c r="L46" i="1"/>
  <c r="L44" i="1"/>
  <c r="L40" i="1"/>
  <c r="L38" i="1"/>
  <c r="L36" i="1"/>
  <c r="L34" i="1"/>
  <c r="L30" i="1"/>
  <c r="L26" i="1"/>
  <c r="L18" i="1"/>
  <c r="L16" i="1"/>
  <c r="L11" i="1"/>
  <c r="E57" i="1"/>
  <c r="E22" i="1"/>
  <c r="F71" i="1" l="1"/>
  <c r="F73" i="1"/>
  <c r="E59" i="1"/>
  <c r="G229" i="5"/>
  <c r="G215" i="5"/>
  <c r="E215" i="5"/>
  <c r="E179" i="5"/>
  <c r="E165" i="5"/>
  <c r="E162" i="5"/>
  <c r="E150" i="5"/>
  <c r="G143" i="5"/>
  <c r="G145" i="5" s="1"/>
  <c r="G122" i="5"/>
  <c r="E122" i="5"/>
  <c r="E13" i="5"/>
  <c r="G13" i="5"/>
  <c r="E20" i="5"/>
  <c r="G20" i="5"/>
  <c r="E27" i="5"/>
  <c r="E29" i="5" s="1"/>
  <c r="G29" i="5"/>
  <c r="E40" i="5"/>
  <c r="G40" i="5"/>
  <c r="E51" i="5"/>
  <c r="E53" i="5" s="1"/>
  <c r="G51" i="5"/>
  <c r="G53" i="5" s="1"/>
  <c r="E60" i="5"/>
  <c r="G60" i="5"/>
  <c r="E71" i="5"/>
  <c r="D67" i="5"/>
  <c r="D69" i="5"/>
  <c r="G71" i="5"/>
  <c r="E81" i="5"/>
  <c r="E83" i="5" s="1"/>
  <c r="G81" i="5"/>
  <c r="G83" i="5" s="1"/>
  <c r="E87" i="5"/>
  <c r="E88" i="5"/>
  <c r="G89" i="5"/>
  <c r="E94" i="5"/>
  <c r="E95" i="5"/>
  <c r="E97" i="5"/>
  <c r="D99" i="5"/>
  <c r="E100" i="5"/>
  <c r="G102" i="5"/>
  <c r="E113" i="5"/>
  <c r="E115" i="5" s="1"/>
  <c r="G113" i="5"/>
  <c r="G115" i="5" s="1"/>
  <c r="E129" i="5"/>
  <c r="E130" i="5" s="1"/>
  <c r="E132" i="5" s="1"/>
  <c r="G130" i="5"/>
  <c r="G132" i="5" s="1"/>
  <c r="E143" i="5"/>
  <c r="E145" i="5" s="1"/>
  <c r="G150" i="5"/>
  <c r="G155" i="5"/>
  <c r="G157" i="5" s="1"/>
  <c r="G162" i="5"/>
  <c r="G165" i="5"/>
  <c r="G179" i="5"/>
  <c r="G181" i="5" s="1"/>
  <c r="E187" i="5"/>
  <c r="E188" i="5" s="1"/>
  <c r="E190" i="5" s="1"/>
  <c r="G188" i="5"/>
  <c r="G190" i="5" s="1"/>
  <c r="E196" i="5"/>
  <c r="E197" i="5" s="1"/>
  <c r="E199" i="5" s="1"/>
  <c r="G197" i="5"/>
  <c r="G199" i="5" s="1"/>
  <c r="E206" i="5"/>
  <c r="E208" i="5" s="1"/>
  <c r="G206" i="5"/>
  <c r="G208" i="5" s="1"/>
  <c r="E224" i="5"/>
  <c r="G224" i="5"/>
  <c r="E233" i="5"/>
  <c r="G235" i="5"/>
  <c r="F75" i="1" l="1"/>
  <c r="E63" i="1"/>
  <c r="G167" i="5"/>
  <c r="E235" i="5"/>
  <c r="G42" i="5"/>
  <c r="E89" i="5"/>
  <c r="E227" i="5" s="1"/>
  <c r="E155" i="5"/>
  <c r="E157" i="5" s="1"/>
  <c r="E102" i="5"/>
  <c r="E181" i="5"/>
  <c r="D68" i="5"/>
  <c r="E167" i="5"/>
  <c r="G104" i="5"/>
  <c r="G73" i="5"/>
  <c r="G22" i="5"/>
  <c r="G227" i="5"/>
  <c r="E73" i="5"/>
  <c r="E22" i="5"/>
  <c r="E42" i="5"/>
  <c r="E104" i="5" l="1"/>
  <c r="E229" i="5"/>
  <c r="E231" i="5" s="1"/>
  <c r="E237" i="5" s="1"/>
  <c r="G231" i="5"/>
  <c r="G237" i="5" s="1"/>
  <c r="F22" i="1" l="1"/>
  <c r="F57" i="1"/>
  <c r="E71" i="1" l="1"/>
  <c r="I22" i="1"/>
  <c r="L57" i="1"/>
  <c r="E73" i="1"/>
  <c r="F59" i="1"/>
  <c r="L22" i="1"/>
  <c r="F63" i="1" l="1"/>
  <c r="I63" i="1" s="1"/>
  <c r="E75" i="1"/>
  <c r="C75" i="1" s="1"/>
  <c r="L59" i="1"/>
  <c r="L63" i="1" s="1"/>
</calcChain>
</file>

<file path=xl/comments1.xml><?xml version="1.0" encoding="utf-8"?>
<comments xmlns="http://schemas.openxmlformats.org/spreadsheetml/2006/main">
  <authors>
    <author>Howard Jones</author>
  </authors>
  <commentList>
    <comment ref="G19" authorId="0">
      <text>
        <r>
          <rPr>
            <b/>
            <sz val="9"/>
            <color indexed="81"/>
            <rFont val="Tahoma"/>
            <family val="2"/>
          </rPr>
          <t>Howard Jones:</t>
        </r>
        <r>
          <rPr>
            <sz val="9"/>
            <color indexed="81"/>
            <rFont val="Tahoma"/>
            <family val="2"/>
          </rPr>
          <t xml:space="preserve">
increasing liability cover to £10m
</t>
        </r>
      </text>
    </comment>
  </commentList>
</comments>
</file>

<file path=xl/sharedStrings.xml><?xml version="1.0" encoding="utf-8"?>
<sst xmlns="http://schemas.openxmlformats.org/spreadsheetml/2006/main" count="271" uniqueCount="148">
  <si>
    <t>BRITISH CAVING ASSOCIATION</t>
  </si>
  <si>
    <t>Actual</t>
  </si>
  <si>
    <t>Budget</t>
  </si>
  <si>
    <t>£</t>
  </si>
  <si>
    <t>INCOME</t>
  </si>
  <si>
    <t>Subscriptions</t>
  </si>
  <si>
    <t>Association</t>
  </si>
  <si>
    <t>Training Services</t>
  </si>
  <si>
    <t>Publications &amp; Information</t>
  </si>
  <si>
    <t>Meetings</t>
  </si>
  <si>
    <t>Web Services</t>
  </si>
  <si>
    <t>TOTAL INCOME</t>
  </si>
  <si>
    <t>EXPENDITURE</t>
  </si>
  <si>
    <t>Subscription</t>
  </si>
  <si>
    <t>Conservation &amp; Access</t>
  </si>
  <si>
    <t>Caver Training</t>
  </si>
  <si>
    <t>Equipment &amp; Techniques</t>
  </si>
  <si>
    <t>Youth Development</t>
  </si>
  <si>
    <t>Meetings &amp; Conferences</t>
  </si>
  <si>
    <t>Regional Caving Councils</t>
  </si>
  <si>
    <t>British Caving Library</t>
  </si>
  <si>
    <t>Expedition Programme</t>
  </si>
  <si>
    <t>International</t>
  </si>
  <si>
    <t>Mine Inspection</t>
  </si>
  <si>
    <t>TOTAL EXPENDITURE</t>
  </si>
  <si>
    <t>SURPLUS FOR THE YEAR</t>
  </si>
  <si>
    <t>TAX</t>
  </si>
  <si>
    <t>SURPLUS FOR THE YEAR AFTER TAX</t>
  </si>
  <si>
    <t>Total Surplus / (Deficit) after Tax</t>
  </si>
  <si>
    <t>prior years</t>
  </si>
  <si>
    <t>Tax</t>
  </si>
  <si>
    <t>Prior Year Adjustment</t>
  </si>
  <si>
    <t>Surplus/(Deficit) for the year</t>
  </si>
  <si>
    <t>Total Expenditure</t>
  </si>
  <si>
    <t>Total Income</t>
  </si>
  <si>
    <t>Surplus / (Deficit)</t>
  </si>
  <si>
    <t xml:space="preserve"> Total</t>
  </si>
  <si>
    <t>Expenditure</t>
  </si>
  <si>
    <t>Income</t>
  </si>
  <si>
    <t>Travel to meetings</t>
  </si>
  <si>
    <t xml:space="preserve">Total </t>
  </si>
  <si>
    <t xml:space="preserve">Grants </t>
  </si>
  <si>
    <t xml:space="preserve">Expenditure </t>
  </si>
  <si>
    <t>Total</t>
  </si>
  <si>
    <t xml:space="preserve">Income </t>
  </si>
  <si>
    <t>Grant</t>
  </si>
  <si>
    <t>DCUC claims</t>
  </si>
  <si>
    <t>DCA claims</t>
  </si>
  <si>
    <t>CSCC claims</t>
  </si>
  <si>
    <t>CNCC claims</t>
  </si>
  <si>
    <t>CCC claims</t>
  </si>
  <si>
    <t>Regional Caving Council Expenditure</t>
  </si>
  <si>
    <t>Artificial Cave</t>
  </si>
  <si>
    <t>AGM Weekend</t>
  </si>
  <si>
    <t>Travel</t>
  </si>
  <si>
    <t>Legal &amp; Insurance Committee</t>
  </si>
  <si>
    <t>Rope-Test programme</t>
  </si>
  <si>
    <t>Anchor programme</t>
  </si>
  <si>
    <t>Publications</t>
  </si>
  <si>
    <t>Stock @ 1/1/12</t>
  </si>
  <si>
    <t>National Cave Registry</t>
  </si>
  <si>
    <t>Newsletter</t>
  </si>
  <si>
    <t>Free Leaflets</t>
  </si>
  <si>
    <t>Advertising</t>
  </si>
  <si>
    <t>Publication Sales</t>
  </si>
  <si>
    <t>Voluntary Sector Support</t>
  </si>
  <si>
    <t>Recreational Caver Training</t>
  </si>
  <si>
    <t>Less Closing Stock @ 31/12/14</t>
  </si>
  <si>
    <t>Stock @ 1/1/14</t>
  </si>
  <si>
    <t>LCMLA/CIC Courses</t>
  </si>
  <si>
    <t>General Expenses</t>
  </si>
  <si>
    <t>Employment Expenses</t>
  </si>
  <si>
    <t>Trainer/Assessor Fees</t>
  </si>
  <si>
    <t>Revalidation Courses</t>
  </si>
  <si>
    <t>Registration Fees</t>
  </si>
  <si>
    <t>CRoW</t>
  </si>
  <si>
    <t>Legal opinion</t>
  </si>
  <si>
    <t xml:space="preserve">Publications </t>
  </si>
  <si>
    <t>Webex &amp; Sundries</t>
  </si>
  <si>
    <t>Donations</t>
  </si>
  <si>
    <t>Constitutional Ballot</t>
  </si>
  <si>
    <t>Insurance</t>
  </si>
  <si>
    <t>Travel &amp; Meetings</t>
  </si>
  <si>
    <t xml:space="preserve">Advertising </t>
  </si>
  <si>
    <t>Secretarial &amp; Financial</t>
  </si>
  <si>
    <t>Donations, Sundry</t>
  </si>
  <si>
    <t>Broker Commission</t>
  </si>
  <si>
    <t>Interest received</t>
  </si>
  <si>
    <t>Insurance Premium</t>
  </si>
  <si>
    <t>DETAILED INCOME AND EXPENDITURE ACCOUNT FOR THE YEAR ENDED</t>
  </si>
  <si>
    <t>Constitutiom Working Group</t>
  </si>
  <si>
    <t>Kit loan scheme</t>
  </si>
  <si>
    <t>Under 18s campaign</t>
  </si>
  <si>
    <t>vennue hire</t>
  </si>
  <si>
    <t>outreach scheme</t>
  </si>
  <si>
    <t>Safeguarding</t>
  </si>
  <si>
    <t>Travel to meetings/courses</t>
  </si>
  <si>
    <t>Budget 2020</t>
  </si>
  <si>
    <t>average</t>
  </si>
  <si>
    <t>Adjustment</t>
  </si>
  <si>
    <t>2018 actual includes 3 years rebate</t>
  </si>
  <si>
    <t>new appointee</t>
  </si>
  <si>
    <t>Net assets at year end</t>
  </si>
  <si>
    <t>History</t>
  </si>
  <si>
    <t>expenditure</t>
  </si>
  <si>
    <t>surplus</t>
  </si>
  <si>
    <t>net assets at year end</t>
  </si>
  <si>
    <t>go membership costs</t>
  </si>
  <si>
    <t>Bank interest</t>
  </si>
  <si>
    <t>Increased to £12k in 2019</t>
  </si>
  <si>
    <t>Radon work</t>
  </si>
  <si>
    <t>deficit</t>
  </si>
  <si>
    <t xml:space="preserve">4 year </t>
  </si>
  <si>
    <t>No general increase in subscriptions rates for 2021</t>
  </si>
  <si>
    <t>Dim = CIM fee decision 2020</t>
  </si>
  <si>
    <t>Interest rate crash in 2020</t>
  </si>
  <si>
    <t>assume increase due to BMC claim late 2019</t>
  </si>
  <si>
    <t>assume zoom meetings continue</t>
  </si>
  <si>
    <t>Adventure caving carry over from 2020</t>
  </si>
  <si>
    <t>Final testing spring 2021</t>
  </si>
  <si>
    <t>more support for library agrred 2019</t>
  </si>
  <si>
    <t>2020 donations only partially spent</t>
  </si>
  <si>
    <t>meetings and conferences</t>
  </si>
  <si>
    <t>assume reduced activity in 2020</t>
  </si>
  <si>
    <t>Assumes no carry over of CRoW legal costs from 2020</t>
  </si>
  <si>
    <t>Plus training support for Universities</t>
  </si>
  <si>
    <t>INCOME AND EXPENDITURE COMPARATIVES - BUDGET 2021</t>
  </si>
  <si>
    <t>Note regarding adjustment</t>
  </si>
  <si>
    <t xml:space="preserve">Steel for hangers at £4k </t>
  </si>
  <si>
    <t>club fees 2021 reduced to £25 per club regradless of size</t>
  </si>
  <si>
    <t>15 year</t>
  </si>
  <si>
    <t>I have taken the 4 year average of each item and where necessary have adjusted</t>
  </si>
  <si>
    <t>with Council members or from past decisions.</t>
  </si>
  <si>
    <t>particularly in Y&amp;D and E&amp;T , which if they occur will be pleasing.</t>
  </si>
  <si>
    <t>HJJ 28102020</t>
  </si>
  <si>
    <t>As can be seen I have taken a similar approach to last years budget</t>
  </si>
  <si>
    <t>The biggest unknown for 2021 will be membership income and the affect of Covid19</t>
  </si>
  <si>
    <t>on renewal membership. I have assumed no impact on income from this affect</t>
  </si>
  <si>
    <t xml:space="preserve">The result of the budget is a deficit of some £21,000 due to extra activity levels </t>
  </si>
  <si>
    <t>the average for known differences. These are known either as I have discussed them</t>
  </si>
  <si>
    <t xml:space="preserve">which is optimistic. However if this proves to be too optimistic the deficit </t>
  </si>
  <si>
    <t xml:space="preserve">monitor during 2021. </t>
  </si>
  <si>
    <t xml:space="preserve">will be larger and we will eat into our cash reserves. We could increase </t>
  </si>
  <si>
    <t xml:space="preserve">thing to do in the present climate. However that might be necessary for 2022, I will </t>
  </si>
  <si>
    <t>the membership annual fee for 2021 to compensate but I think that would be the wrong</t>
  </si>
  <si>
    <t>at this time. If accepted this reduces our income by £5,000. I have reflected this</t>
  </si>
  <si>
    <t xml:space="preserve">There is a proposal to reduce the club membership fee to a flat £25 to help the clubs </t>
  </si>
  <si>
    <t xml:space="preserve">proposal in the budget as I assume it will be accepted by Council as a good will gesture.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</si>
</sst>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,##0;\(#,##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color theme="1"/>
      <name val="Calibri"/>
      <family val="2"/>
      <scheme val="minor"/>
    </font>
    <font>
      <i/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74">
    <xf numFmtId="0" fontId="0" fillId="0" borderId="0" xfId="0"/>
    <xf numFmtId="3" fontId="2" fillId="0" borderId="0" xfId="2" applyNumberFormat="1" applyFont="1" applyFill="1"/>
    <xf numFmtId="0" fontId="0" fillId="0" borderId="0" xfId="0"/>
    <xf numFmtId="0" fontId="3" fillId="0" borderId="0" xfId="2" applyFont="1"/>
    <xf numFmtId="3" fontId="2" fillId="0" borderId="0" xfId="2" applyNumberFormat="1"/>
    <xf numFmtId="0" fontId="2" fillId="0" borderId="0" xfId="2" applyBorder="1"/>
    <xf numFmtId="3" fontId="3" fillId="0" borderId="0" xfId="2" applyNumberFormat="1" applyFont="1"/>
    <xf numFmtId="4" fontId="2" fillId="0" borderId="0" xfId="2" applyNumberFormat="1"/>
    <xf numFmtId="0" fontId="2" fillId="0" borderId="3" xfId="2" applyBorder="1"/>
    <xf numFmtId="4" fontId="2" fillId="0" borderId="3" xfId="2" applyNumberFormat="1" applyBorder="1"/>
    <xf numFmtId="0" fontId="3" fillId="0" borderId="0" xfId="2" applyNumberFormat="1" applyFont="1" applyAlignment="1">
      <alignment horizontal="center"/>
    </xf>
    <xf numFmtId="4" fontId="3" fillId="0" borderId="0" xfId="2" applyNumberFormat="1" applyFont="1" applyAlignment="1">
      <alignment horizontal="center"/>
    </xf>
    <xf numFmtId="3" fontId="2" fillId="0" borderId="0" xfId="2" applyNumberFormat="1" applyFont="1"/>
    <xf numFmtId="3" fontId="3" fillId="0" borderId="1" xfId="2" applyNumberFormat="1" applyFont="1" applyBorder="1"/>
    <xf numFmtId="3" fontId="3" fillId="0" borderId="0" xfId="2" applyNumberFormat="1" applyFont="1" applyBorder="1"/>
    <xf numFmtId="3" fontId="2" fillId="0" borderId="0" xfId="2" applyNumberFormat="1" applyFill="1"/>
    <xf numFmtId="3" fontId="4" fillId="0" borderId="0" xfId="2" applyNumberFormat="1" applyFont="1" applyBorder="1"/>
    <xf numFmtId="3" fontId="3" fillId="0" borderId="2" xfId="2" applyNumberFormat="1" applyFont="1" applyBorder="1"/>
    <xf numFmtId="164" fontId="0" fillId="0" borderId="0" xfId="1" applyNumberFormat="1" applyFont="1"/>
    <xf numFmtId="164" fontId="3" fillId="0" borderId="0" xfId="1" applyNumberFormat="1" applyFont="1" applyAlignment="1">
      <alignment horizontal="center"/>
    </xf>
    <xf numFmtId="0" fontId="5" fillId="0" borderId="0" xfId="0" applyFont="1"/>
    <xf numFmtId="0" fontId="2" fillId="0" borderId="0" xfId="2"/>
    <xf numFmtId="165" fontId="2" fillId="0" borderId="0" xfId="2" applyNumberFormat="1" applyFont="1"/>
    <xf numFmtId="165" fontId="2" fillId="0" borderId="0" xfId="2" applyNumberFormat="1"/>
    <xf numFmtId="165" fontId="2" fillId="0" borderId="2" xfId="2" applyNumberFormat="1" applyBorder="1"/>
    <xf numFmtId="0" fontId="6" fillId="0" borderId="0" xfId="2" applyFont="1"/>
    <xf numFmtId="0" fontId="6" fillId="0" borderId="0" xfId="2" quotePrefix="1" applyFont="1"/>
    <xf numFmtId="165" fontId="2" fillId="0" borderId="1" xfId="2" applyNumberFormat="1" applyFont="1" applyBorder="1"/>
    <xf numFmtId="165" fontId="2" fillId="0" borderId="1" xfId="2" applyNumberFormat="1" applyBorder="1"/>
    <xf numFmtId="0" fontId="6" fillId="0" borderId="0" xfId="2" applyFont="1" applyAlignment="1">
      <alignment horizontal="right"/>
    </xf>
    <xf numFmtId="0" fontId="7" fillId="0" borderId="0" xfId="2" applyFont="1" applyAlignment="1">
      <alignment horizontal="left"/>
    </xf>
    <xf numFmtId="0" fontId="2" fillId="0" borderId="0" xfId="2" applyFont="1"/>
    <xf numFmtId="165" fontId="2" fillId="0" borderId="0" xfId="2" applyNumberFormat="1" applyFont="1" applyBorder="1"/>
    <xf numFmtId="165" fontId="2" fillId="0" borderId="0" xfId="2" applyNumberFormat="1" applyBorder="1"/>
    <xf numFmtId="165" fontId="2" fillId="0" borderId="2" xfId="2" applyNumberFormat="1" applyFont="1" applyBorder="1"/>
    <xf numFmtId="165" fontId="2" fillId="0" borderId="4" xfId="2" applyNumberFormat="1" applyFont="1" applyBorder="1"/>
    <xf numFmtId="165" fontId="2" fillId="0" borderId="4" xfId="2" applyNumberFormat="1" applyBorder="1"/>
    <xf numFmtId="4" fontId="2" fillId="0" borderId="0" xfId="2" applyNumberFormat="1" applyFont="1"/>
    <xf numFmtId="0" fontId="2" fillId="0" borderId="0" xfId="2" applyFont="1" applyAlignment="1">
      <alignment wrapText="1"/>
    </xf>
    <xf numFmtId="0" fontId="2" fillId="0" borderId="0" xfId="2" applyFont="1" applyAlignment="1">
      <alignment horizontal="left"/>
    </xf>
    <xf numFmtId="165" fontId="2" fillId="0" borderId="0" xfId="2" applyNumberFormat="1" applyFill="1"/>
    <xf numFmtId="165" fontId="2" fillId="0" borderId="2" xfId="2" applyNumberFormat="1" applyFill="1" applyBorder="1"/>
    <xf numFmtId="165" fontId="2" fillId="0" borderId="1" xfId="2" applyNumberFormat="1" applyFill="1" applyBorder="1"/>
    <xf numFmtId="0" fontId="2" fillId="0" borderId="0" xfId="2" applyFill="1"/>
    <xf numFmtId="165" fontId="2" fillId="0" borderId="4" xfId="2" applyNumberFormat="1" applyFill="1" applyBorder="1"/>
    <xf numFmtId="2" fontId="8" fillId="0" borderId="0" xfId="3" applyNumberFormat="1" applyFont="1" applyAlignment="1">
      <alignment vertical="top"/>
    </xf>
    <xf numFmtId="3" fontId="3" fillId="0" borderId="0" xfId="2" applyNumberFormat="1" applyFont="1" applyAlignment="1">
      <alignment horizontal="center"/>
    </xf>
    <xf numFmtId="165" fontId="3" fillId="0" borderId="0" xfId="2" applyNumberFormat="1" applyFont="1" applyAlignment="1">
      <alignment horizontal="center"/>
    </xf>
    <xf numFmtId="1" fontId="3" fillId="0" borderId="0" xfId="2" applyNumberFormat="1" applyFont="1"/>
    <xf numFmtId="1" fontId="2" fillId="0" borderId="0" xfId="2" applyNumberFormat="1"/>
    <xf numFmtId="1" fontId="3" fillId="0" borderId="0" xfId="2" applyNumberFormat="1" applyFont="1" applyAlignment="1">
      <alignment horizontal="center"/>
    </xf>
    <xf numFmtId="0" fontId="2" fillId="0" borderId="4" xfId="2" applyBorder="1"/>
    <xf numFmtId="15" fontId="3" fillId="0" borderId="0" xfId="2" quotePrefix="1" applyNumberFormat="1" applyFont="1"/>
    <xf numFmtId="3" fontId="2" fillId="0" borderId="0" xfId="2" applyNumberFormat="1" applyFont="1" applyBorder="1"/>
    <xf numFmtId="0" fontId="0" fillId="0" borderId="0" xfId="0" applyAlignment="1">
      <alignment horizontal="center"/>
    </xf>
    <xf numFmtId="4" fontId="2" fillId="0" borderId="3" xfId="2" applyNumberFormat="1" applyBorder="1" applyAlignment="1">
      <alignment horizontal="center"/>
    </xf>
    <xf numFmtId="3" fontId="2" fillId="0" borderId="0" xfId="2" applyNumberFormat="1" applyAlignment="1">
      <alignment horizontal="center"/>
    </xf>
    <xf numFmtId="164" fontId="5" fillId="0" borderId="0" xfId="1" applyNumberFormat="1" applyFont="1"/>
    <xf numFmtId="0" fontId="5" fillId="0" borderId="0" xfId="0" applyFont="1" applyAlignment="1">
      <alignment horizontal="center"/>
    </xf>
    <xf numFmtId="164" fontId="5" fillId="0" borderId="5" xfId="1" applyNumberFormat="1" applyFont="1" applyBorder="1"/>
    <xf numFmtId="164" fontId="0" fillId="0" borderId="0" xfId="0" applyNumberFormat="1" applyAlignment="1">
      <alignment horizontal="center"/>
    </xf>
    <xf numFmtId="164" fontId="0" fillId="0" borderId="5" xfId="0" applyNumberFormat="1" applyBorder="1" applyAlignment="1">
      <alignment horizontal="center"/>
    </xf>
    <xf numFmtId="0" fontId="5" fillId="0" borderId="0" xfId="0" applyFont="1" applyBorder="1"/>
    <xf numFmtId="164" fontId="5" fillId="0" borderId="0" xfId="1" applyNumberFormat="1" applyFont="1" applyBorder="1"/>
    <xf numFmtId="3" fontId="3" fillId="0" borderId="5" xfId="2" applyNumberFormat="1" applyFont="1" applyBorder="1"/>
    <xf numFmtId="3" fontId="3" fillId="0" borderId="5" xfId="2" applyNumberFormat="1" applyFont="1" applyBorder="1" applyAlignment="1">
      <alignment horizontal="center"/>
    </xf>
    <xf numFmtId="0" fontId="0" fillId="0" borderId="0" xfId="0" applyBorder="1"/>
    <xf numFmtId="3" fontId="5" fillId="0" borderId="0" xfId="0" applyNumberFormat="1" applyFont="1"/>
    <xf numFmtId="164" fontId="0" fillId="0" borderId="0" xfId="0" applyNumberFormat="1"/>
    <xf numFmtId="3" fontId="0" fillId="0" borderId="0" xfId="0" applyNumberFormat="1" applyAlignment="1">
      <alignment horizontal="center"/>
    </xf>
    <xf numFmtId="164" fontId="5" fillId="0" borderId="0" xfId="0" applyNumberFormat="1" applyFont="1"/>
    <xf numFmtId="164" fontId="5" fillId="0" borderId="0" xfId="0" applyNumberFormat="1" applyFont="1" applyAlignment="1">
      <alignment horizontal="center"/>
    </xf>
    <xf numFmtId="164" fontId="0" fillId="0" borderId="0" xfId="0" applyNumberForma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</cellXfs>
  <cellStyles count="4">
    <cellStyle name="Comma" xfId="1" builtinId="3"/>
    <cellStyle name="Normal" xfId="0" builtinId="0"/>
    <cellStyle name="Normal 2" xfId="3"/>
    <cellStyle name="Normal_Accounts 2006 Auditor v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CA%202018%20accounts/BCA%20Accounts%202018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IE &amp; BS"/>
      <sheetName val="Detailed"/>
      <sheetName val="TrialBalance"/>
      <sheetName val="In"/>
      <sheetName val="Out"/>
      <sheetName val="Bank Rec"/>
      <sheetName val="Salaries"/>
      <sheetName val="BCRA-BCA 2018"/>
      <sheetName val="PayPal"/>
      <sheetName val="Adjustments"/>
      <sheetName val="Stock"/>
      <sheetName val="Tax"/>
      <sheetName val="YE"/>
      <sheetName val="To do"/>
      <sheetName val="Check List"/>
      <sheetName val="Sheet1"/>
    </sheetNames>
    <sheetDataSet>
      <sheetData sheetId="0"/>
      <sheetData sheetId="1"/>
      <sheetData sheetId="2"/>
      <sheetData sheetId="3">
        <row r="28">
          <cell r="X28">
            <v>0</v>
          </cell>
        </row>
        <row r="59">
          <cell r="X59">
            <v>0</v>
          </cell>
        </row>
        <row r="60">
          <cell r="X60">
            <v>0</v>
          </cell>
        </row>
        <row r="63">
          <cell r="X63">
            <v>0</v>
          </cell>
        </row>
        <row r="64">
          <cell r="X64">
            <v>0</v>
          </cell>
        </row>
        <row r="66">
          <cell r="X66">
            <v>0</v>
          </cell>
        </row>
        <row r="68">
          <cell r="X68">
            <v>0</v>
          </cell>
        </row>
        <row r="78">
          <cell r="X78">
            <v>0</v>
          </cell>
        </row>
        <row r="99">
          <cell r="X99">
            <v>10000</v>
          </cell>
        </row>
        <row r="102">
          <cell r="X102">
            <v>5000</v>
          </cell>
        </row>
        <row r="110">
          <cell r="X110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38"/>
  <sheetViews>
    <sheetView zoomScaleNormal="100" zoomScaleSheetLayoutView="100" workbookViewId="0">
      <pane ySplit="1" topLeftCell="A191" activePane="bottomLeft" state="frozen"/>
      <selection pane="bottomLeft" activeCell="J104" sqref="J104"/>
    </sheetView>
  </sheetViews>
  <sheetFormatPr defaultRowHeight="12.75" x14ac:dyDescent="0.2"/>
  <cols>
    <col min="1" max="2" width="9.140625" style="21"/>
    <col min="3" max="3" width="23.28515625" style="21" customWidth="1"/>
    <col min="4" max="4" width="9.140625" style="21"/>
    <col min="5" max="5" width="9.7109375" style="23" bestFit="1" customWidth="1"/>
    <col min="6" max="6" width="9.140625" style="23"/>
    <col min="7" max="7" width="11.28515625" style="22" bestFit="1" customWidth="1"/>
    <col min="8" max="8" width="9.140625" style="21"/>
    <col min="9" max="9" width="9.140625" style="4"/>
    <col min="10" max="16384" width="9.140625" style="21"/>
  </cols>
  <sheetData>
    <row r="1" spans="1:11" x14ac:dyDescent="0.2">
      <c r="A1" s="3" t="s">
        <v>0</v>
      </c>
      <c r="I1" s="53"/>
      <c r="J1" s="31"/>
      <c r="K1" s="31"/>
    </row>
    <row r="3" spans="1:11" x14ac:dyDescent="0.2">
      <c r="A3" s="3" t="s">
        <v>89</v>
      </c>
    </row>
    <row r="4" spans="1:11" x14ac:dyDescent="0.2">
      <c r="A4" s="52" t="s">
        <v>97</v>
      </c>
    </row>
    <row r="5" spans="1:11" x14ac:dyDescent="0.2">
      <c r="A5" s="51"/>
      <c r="B5" s="51"/>
      <c r="C5" s="51"/>
      <c r="D5" s="51"/>
      <c r="E5" s="36"/>
      <c r="F5" s="36"/>
      <c r="G5" s="35"/>
      <c r="H5" s="5"/>
    </row>
    <row r="7" spans="1:11" x14ac:dyDescent="0.2">
      <c r="E7" s="50">
        <v>2017</v>
      </c>
      <c r="F7" s="50"/>
      <c r="G7" s="50">
        <v>2019</v>
      </c>
      <c r="H7" s="49"/>
      <c r="I7" s="48"/>
    </row>
    <row r="8" spans="1:11" x14ac:dyDescent="0.2">
      <c r="E8" s="47" t="s">
        <v>1</v>
      </c>
      <c r="F8" s="47"/>
      <c r="G8" s="47" t="s">
        <v>2</v>
      </c>
      <c r="I8" s="6"/>
    </row>
    <row r="9" spans="1:11" x14ac:dyDescent="0.2">
      <c r="E9" s="47" t="s">
        <v>3</v>
      </c>
      <c r="F9" s="47"/>
      <c r="G9" s="47" t="s">
        <v>3</v>
      </c>
      <c r="I9" s="46"/>
    </row>
    <row r="10" spans="1:11" x14ac:dyDescent="0.2">
      <c r="B10" s="3" t="s">
        <v>5</v>
      </c>
    </row>
    <row r="11" spans="1:11" x14ac:dyDescent="0.2">
      <c r="C11" s="30" t="s">
        <v>38</v>
      </c>
    </row>
    <row r="12" spans="1:11" x14ac:dyDescent="0.2">
      <c r="C12" s="31" t="s">
        <v>5</v>
      </c>
      <c r="E12" s="22">
        <v>102260</v>
      </c>
      <c r="G12" s="22">
        <v>102000</v>
      </c>
    </row>
    <row r="13" spans="1:11" x14ac:dyDescent="0.2">
      <c r="D13" s="29" t="s">
        <v>43</v>
      </c>
      <c r="E13" s="28">
        <f>SUM(E12)</f>
        <v>102260</v>
      </c>
      <c r="G13" s="28">
        <f>SUM(G12)</f>
        <v>102000</v>
      </c>
    </row>
    <row r="15" spans="1:11" x14ac:dyDescent="0.2">
      <c r="C15" s="30" t="s">
        <v>37</v>
      </c>
    </row>
    <row r="16" spans="1:11" x14ac:dyDescent="0.2">
      <c r="C16" s="31" t="s">
        <v>88</v>
      </c>
      <c r="E16" s="23">
        <v>38722</v>
      </c>
      <c r="G16" s="22">
        <v>40000</v>
      </c>
      <c r="I16" s="45"/>
    </row>
    <row r="17" spans="2:10" ht="13.5" customHeight="1" x14ac:dyDescent="0.2">
      <c r="C17" s="31" t="s">
        <v>71</v>
      </c>
      <c r="E17" s="23">
        <v>9494</v>
      </c>
      <c r="G17" s="22">
        <v>10500</v>
      </c>
      <c r="J17" s="4"/>
    </row>
    <row r="18" spans="2:10" x14ac:dyDescent="0.2">
      <c r="C18" s="21" t="s">
        <v>70</v>
      </c>
      <c r="E18" s="23">
        <v>3651</v>
      </c>
      <c r="G18" s="22">
        <v>5000</v>
      </c>
      <c r="H18" s="4"/>
      <c r="J18" s="4"/>
    </row>
    <row r="19" spans="2:10" x14ac:dyDescent="0.2">
      <c r="C19" s="21" t="s">
        <v>54</v>
      </c>
      <c r="E19" s="23">
        <v>0</v>
      </c>
      <c r="G19" s="22">
        <v>8400</v>
      </c>
    </row>
    <row r="20" spans="2:10" x14ac:dyDescent="0.2">
      <c r="D20" s="29" t="s">
        <v>43</v>
      </c>
      <c r="E20" s="28">
        <f>SUM(E16:E19)</f>
        <v>51867</v>
      </c>
      <c r="G20" s="28">
        <f>SUM(G16:G19)</f>
        <v>63900</v>
      </c>
    </row>
    <row r="22" spans="2:10" ht="13.5" thickBot="1" x14ac:dyDescent="0.25">
      <c r="D22" s="29" t="s">
        <v>35</v>
      </c>
      <c r="E22" s="24">
        <f>E13-E20</f>
        <v>50393</v>
      </c>
      <c r="G22" s="24">
        <f>G13-G20</f>
        <v>38100</v>
      </c>
    </row>
    <row r="23" spans="2:10" ht="13.5" thickTop="1" x14ac:dyDescent="0.2"/>
    <row r="24" spans="2:10" x14ac:dyDescent="0.2">
      <c r="B24" s="3" t="s">
        <v>6</v>
      </c>
    </row>
    <row r="25" spans="2:10" x14ac:dyDescent="0.2">
      <c r="C25" s="30" t="s">
        <v>38</v>
      </c>
    </row>
    <row r="26" spans="2:10" x14ac:dyDescent="0.2">
      <c r="C26" s="31" t="s">
        <v>87</v>
      </c>
      <c r="E26" s="23">
        <v>2665</v>
      </c>
      <c r="G26" s="22">
        <v>2700</v>
      </c>
    </row>
    <row r="27" spans="2:10" x14ac:dyDescent="0.2">
      <c r="C27" s="31" t="s">
        <v>86</v>
      </c>
      <c r="E27" s="23">
        <f>ROUND(-[1]TrialBalance!X28,0)</f>
        <v>0</v>
      </c>
      <c r="G27" s="22">
        <v>0</v>
      </c>
    </row>
    <row r="28" spans="2:10" x14ac:dyDescent="0.2">
      <c r="C28" s="31" t="s">
        <v>85</v>
      </c>
      <c r="E28" s="22">
        <v>120</v>
      </c>
      <c r="G28" s="22">
        <v>0</v>
      </c>
      <c r="H28" s="23"/>
    </row>
    <row r="29" spans="2:10" x14ac:dyDescent="0.2">
      <c r="D29" s="29" t="s">
        <v>36</v>
      </c>
      <c r="E29" s="28">
        <f>SUM(E26:E28)</f>
        <v>2785</v>
      </c>
      <c r="G29" s="28">
        <f>SUM(G26:G28)</f>
        <v>2700</v>
      </c>
    </row>
    <row r="31" spans="2:10" ht="12" customHeight="1" x14ac:dyDescent="0.2">
      <c r="C31" s="30" t="s">
        <v>37</v>
      </c>
    </row>
    <row r="32" spans="2:10" ht="13.5" customHeight="1" x14ac:dyDescent="0.2">
      <c r="C32" s="31" t="s">
        <v>84</v>
      </c>
      <c r="E32" s="22">
        <v>1127</v>
      </c>
      <c r="G32" s="22">
        <v>3000</v>
      </c>
    </row>
    <row r="33" spans="2:13" x14ac:dyDescent="0.2">
      <c r="C33" s="31" t="s">
        <v>83</v>
      </c>
      <c r="E33" s="22">
        <v>3024</v>
      </c>
      <c r="G33" s="22">
        <v>3000</v>
      </c>
    </row>
    <row r="34" spans="2:13" x14ac:dyDescent="0.2">
      <c r="C34" s="31" t="s">
        <v>82</v>
      </c>
      <c r="E34" s="22">
        <v>2575</v>
      </c>
      <c r="G34" s="22">
        <v>2600</v>
      </c>
    </row>
    <row r="35" spans="2:13" x14ac:dyDescent="0.2">
      <c r="C35" s="21" t="s">
        <v>5</v>
      </c>
      <c r="E35" s="22">
        <v>1050</v>
      </c>
      <c r="G35" s="22">
        <v>1000</v>
      </c>
    </row>
    <row r="36" spans="2:13" x14ac:dyDescent="0.2">
      <c r="C36" s="21" t="s">
        <v>81</v>
      </c>
      <c r="E36" s="22">
        <v>495</v>
      </c>
      <c r="G36" s="22">
        <v>600</v>
      </c>
    </row>
    <row r="37" spans="2:13" x14ac:dyDescent="0.2">
      <c r="C37" s="31" t="s">
        <v>80</v>
      </c>
      <c r="E37" s="22">
        <v>1511</v>
      </c>
      <c r="G37" s="22">
        <v>0</v>
      </c>
    </row>
    <row r="38" spans="2:13" x14ac:dyDescent="0.2">
      <c r="C38" s="31" t="s">
        <v>79</v>
      </c>
      <c r="E38" s="22">
        <v>0</v>
      </c>
      <c r="G38" s="22">
        <v>1500</v>
      </c>
    </row>
    <row r="39" spans="2:13" x14ac:dyDescent="0.2">
      <c r="C39" s="31" t="s">
        <v>78</v>
      </c>
      <c r="E39" s="22">
        <v>1817</v>
      </c>
      <c r="G39" s="22">
        <v>1800</v>
      </c>
    </row>
    <row r="40" spans="2:13" x14ac:dyDescent="0.2">
      <c r="D40" s="29" t="s">
        <v>36</v>
      </c>
      <c r="E40" s="28">
        <f>SUM(E32:E39)</f>
        <v>11599</v>
      </c>
      <c r="G40" s="28">
        <f>SUM(G32:G39)</f>
        <v>13500</v>
      </c>
    </row>
    <row r="42" spans="2:13" ht="13.5" thickBot="1" x14ac:dyDescent="0.25">
      <c r="D42" s="29" t="s">
        <v>35</v>
      </c>
      <c r="E42" s="24">
        <f>E29-E40</f>
        <v>-8814</v>
      </c>
      <c r="G42" s="24">
        <f>G29-G40</f>
        <v>-10800</v>
      </c>
    </row>
    <row r="43" spans="2:13" ht="13.5" thickTop="1" x14ac:dyDescent="0.2"/>
    <row r="44" spans="2:13" x14ac:dyDescent="0.2">
      <c r="B44" s="3" t="s">
        <v>14</v>
      </c>
    </row>
    <row r="45" spans="2:13" x14ac:dyDescent="0.2">
      <c r="C45" s="30" t="s">
        <v>38</v>
      </c>
      <c r="D45" s="29" t="s">
        <v>36</v>
      </c>
      <c r="E45" s="28">
        <v>0</v>
      </c>
      <c r="G45" s="27">
        <v>0</v>
      </c>
    </row>
    <row r="47" spans="2:13" x14ac:dyDescent="0.2">
      <c r="C47" s="30" t="s">
        <v>37</v>
      </c>
    </row>
    <row r="48" spans="2:13" x14ac:dyDescent="0.2">
      <c r="C48" s="31" t="s">
        <v>77</v>
      </c>
      <c r="E48" s="22">
        <v>0</v>
      </c>
      <c r="G48" s="22">
        <v>500</v>
      </c>
      <c r="M48" s="33"/>
    </row>
    <row r="49" spans="2:7" x14ac:dyDescent="0.2">
      <c r="C49" s="31" t="s">
        <v>76</v>
      </c>
      <c r="E49" s="22">
        <v>0</v>
      </c>
      <c r="G49" s="22">
        <v>250</v>
      </c>
    </row>
    <row r="50" spans="2:7" x14ac:dyDescent="0.2">
      <c r="C50" s="31" t="s">
        <v>75</v>
      </c>
      <c r="E50" s="22">
        <v>221</v>
      </c>
      <c r="G50" s="22">
        <v>500</v>
      </c>
    </row>
    <row r="51" spans="2:7" x14ac:dyDescent="0.2">
      <c r="D51" s="29" t="s">
        <v>36</v>
      </c>
      <c r="E51" s="28">
        <f>SUM(E48:E50)</f>
        <v>221</v>
      </c>
      <c r="G51" s="28">
        <f>SUM(G48:G50)</f>
        <v>1250</v>
      </c>
    </row>
    <row r="53" spans="2:7" ht="13.5" thickBot="1" x14ac:dyDescent="0.25">
      <c r="D53" s="29" t="s">
        <v>35</v>
      </c>
      <c r="E53" s="24">
        <f>E45-E51</f>
        <v>-221</v>
      </c>
      <c r="G53" s="24">
        <f>G45-G51</f>
        <v>-1250</v>
      </c>
    </row>
    <row r="55" spans="2:7" x14ac:dyDescent="0.2">
      <c r="B55" s="3" t="s">
        <v>7</v>
      </c>
    </row>
    <row r="56" spans="2:7" x14ac:dyDescent="0.2">
      <c r="C56" s="30" t="s">
        <v>38</v>
      </c>
    </row>
    <row r="57" spans="2:7" x14ac:dyDescent="0.2">
      <c r="C57" s="31" t="s">
        <v>74</v>
      </c>
      <c r="E57" s="22">
        <v>9460</v>
      </c>
      <c r="G57" s="22">
        <v>21500</v>
      </c>
    </row>
    <row r="58" spans="2:7" x14ac:dyDescent="0.2">
      <c r="C58" s="31" t="s">
        <v>73</v>
      </c>
      <c r="E58" s="22">
        <v>9593</v>
      </c>
      <c r="G58" s="22">
        <v>0</v>
      </c>
    </row>
    <row r="59" spans="2:7" x14ac:dyDescent="0.2">
      <c r="C59" s="31" t="s">
        <v>72</v>
      </c>
      <c r="E59" s="22">
        <v>2755</v>
      </c>
      <c r="G59" s="22">
        <v>0</v>
      </c>
    </row>
    <row r="60" spans="2:7" x14ac:dyDescent="0.2">
      <c r="D60" s="29" t="s">
        <v>36</v>
      </c>
      <c r="E60" s="28">
        <f>SUM(E57:E59)</f>
        <v>21808</v>
      </c>
      <c r="G60" s="28">
        <f>SUM(G57:G59)</f>
        <v>21500</v>
      </c>
    </row>
    <row r="62" spans="2:7" x14ac:dyDescent="0.2">
      <c r="C62" s="30" t="s">
        <v>37</v>
      </c>
      <c r="D62" s="43"/>
      <c r="E62" s="40"/>
    </row>
    <row r="63" spans="2:7" x14ac:dyDescent="0.2">
      <c r="C63" s="31" t="s">
        <v>71</v>
      </c>
      <c r="D63" s="43"/>
      <c r="E63" s="22">
        <v>7574</v>
      </c>
      <c r="G63" s="22">
        <v>21500</v>
      </c>
    </row>
    <row r="64" spans="2:7" x14ac:dyDescent="0.2">
      <c r="C64" s="21" t="s">
        <v>70</v>
      </c>
      <c r="D64" s="43"/>
      <c r="E64" s="22">
        <v>3160</v>
      </c>
      <c r="G64" s="22">
        <v>0</v>
      </c>
    </row>
    <row r="65" spans="2:10" x14ac:dyDescent="0.2">
      <c r="C65" s="21" t="s">
        <v>54</v>
      </c>
      <c r="D65" s="43"/>
      <c r="E65" s="22">
        <v>1804</v>
      </c>
      <c r="G65" s="22">
        <v>0</v>
      </c>
    </row>
    <row r="66" spans="2:10" x14ac:dyDescent="0.2">
      <c r="C66" s="31" t="s">
        <v>69</v>
      </c>
      <c r="D66" s="43"/>
      <c r="E66" s="22">
        <v>7131</v>
      </c>
      <c r="G66" s="22">
        <v>0</v>
      </c>
    </row>
    <row r="67" spans="2:10" hidden="1" x14ac:dyDescent="0.2">
      <c r="B67" s="31"/>
      <c r="C67" s="31" t="s">
        <v>68</v>
      </c>
      <c r="D67" s="40">
        <f>ROUND([1]Adjustments!G42,0)</f>
        <v>0</v>
      </c>
      <c r="E67" s="40"/>
      <c r="H67" s="23"/>
    </row>
    <row r="68" spans="2:10" hidden="1" x14ac:dyDescent="0.2">
      <c r="C68" s="31" t="s">
        <v>58</v>
      </c>
      <c r="D68" s="40">
        <f>D69+E69-D67</f>
        <v>0</v>
      </c>
      <c r="E68" s="43"/>
      <c r="H68" s="23"/>
    </row>
    <row r="69" spans="2:10" ht="25.5" hidden="1" x14ac:dyDescent="0.2">
      <c r="C69" s="38" t="s">
        <v>67</v>
      </c>
      <c r="D69" s="40">
        <f>ROUND([1]Adjustments!G43,0)</f>
        <v>0</v>
      </c>
      <c r="E69" s="44"/>
      <c r="G69" s="35">
        <v>0</v>
      </c>
      <c r="H69" s="23"/>
    </row>
    <row r="70" spans="2:10" hidden="1" x14ac:dyDescent="0.2">
      <c r="C70" s="31"/>
      <c r="D70" s="43"/>
      <c r="E70" s="40"/>
      <c r="H70" s="23"/>
    </row>
    <row r="71" spans="2:10" x14ac:dyDescent="0.2">
      <c r="D71" s="29" t="s">
        <v>36</v>
      </c>
      <c r="E71" s="42">
        <f>SUM(E63:E69)</f>
        <v>19669</v>
      </c>
      <c r="G71" s="28">
        <f>SUM(G63:G69)</f>
        <v>21500</v>
      </c>
      <c r="H71" s="23"/>
    </row>
    <row r="73" spans="2:10" ht="13.5" thickBot="1" x14ac:dyDescent="0.25">
      <c r="D73" s="29" t="s">
        <v>35</v>
      </c>
      <c r="E73" s="41">
        <f>E60-E71</f>
        <v>2139</v>
      </c>
      <c r="G73" s="24">
        <f>G60-G71</f>
        <v>0</v>
      </c>
      <c r="H73" s="23"/>
    </row>
    <row r="74" spans="2:10" ht="13.5" thickTop="1" x14ac:dyDescent="0.2">
      <c r="H74" s="23"/>
    </row>
    <row r="75" spans="2:10" x14ac:dyDescent="0.2">
      <c r="B75" s="3" t="s">
        <v>15</v>
      </c>
    </row>
    <row r="76" spans="2:10" x14ac:dyDescent="0.2">
      <c r="C76" s="30" t="s">
        <v>38</v>
      </c>
      <c r="D76" s="29" t="s">
        <v>36</v>
      </c>
      <c r="E76" s="28">
        <v>0</v>
      </c>
      <c r="G76" s="27">
        <v>0</v>
      </c>
    </row>
    <row r="77" spans="2:10" x14ac:dyDescent="0.2">
      <c r="E77" s="21"/>
      <c r="F77" s="21"/>
      <c r="G77" s="23"/>
    </row>
    <row r="78" spans="2:10" x14ac:dyDescent="0.2">
      <c r="C78" s="30" t="s">
        <v>37</v>
      </c>
    </row>
    <row r="79" spans="2:10" x14ac:dyDescent="0.2">
      <c r="C79" s="31" t="s">
        <v>66</v>
      </c>
      <c r="E79" s="22">
        <v>1125</v>
      </c>
      <c r="G79" s="22">
        <v>4000</v>
      </c>
    </row>
    <row r="80" spans="2:10" x14ac:dyDescent="0.2">
      <c r="C80" s="31" t="s">
        <v>65</v>
      </c>
      <c r="E80" s="22">
        <v>65</v>
      </c>
      <c r="G80" s="22">
        <v>100</v>
      </c>
      <c r="J80" s="4"/>
    </row>
    <row r="81" spans="2:7" x14ac:dyDescent="0.2">
      <c r="D81" s="29" t="s">
        <v>36</v>
      </c>
      <c r="E81" s="28">
        <f>SUM(E79:E80)</f>
        <v>1190</v>
      </c>
      <c r="G81" s="27">
        <f>SUM(G79:G80)</f>
        <v>4100</v>
      </c>
    </row>
    <row r="83" spans="2:7" ht="13.5" thickBot="1" x14ac:dyDescent="0.25">
      <c r="D83" s="29" t="s">
        <v>35</v>
      </c>
      <c r="E83" s="24">
        <f>E76-E81</f>
        <v>-1190</v>
      </c>
      <c r="G83" s="24">
        <f>G76-G81</f>
        <v>-4100</v>
      </c>
    </row>
    <row r="84" spans="2:7" ht="13.5" thickTop="1" x14ac:dyDescent="0.2">
      <c r="D84" s="29"/>
      <c r="E84" s="33"/>
      <c r="G84" s="32"/>
    </row>
    <row r="85" spans="2:7" x14ac:dyDescent="0.2">
      <c r="B85" s="3" t="s">
        <v>8</v>
      </c>
    </row>
    <row r="86" spans="2:7" x14ac:dyDescent="0.2">
      <c r="C86" s="30" t="s">
        <v>38</v>
      </c>
    </row>
    <row r="87" spans="2:7" x14ac:dyDescent="0.2">
      <c r="C87" s="21" t="s">
        <v>64</v>
      </c>
      <c r="E87" s="40">
        <f>ROUND(-[1]TrialBalance!X59,0)</f>
        <v>0</v>
      </c>
      <c r="G87" s="22">
        <v>0</v>
      </c>
    </row>
    <row r="88" spans="2:7" x14ac:dyDescent="0.2">
      <c r="C88" s="21" t="s">
        <v>63</v>
      </c>
      <c r="E88" s="23">
        <f>ROUND(-[1]TrialBalance!X60,0)</f>
        <v>0</v>
      </c>
      <c r="G88" s="22">
        <v>0</v>
      </c>
    </row>
    <row r="89" spans="2:7" x14ac:dyDescent="0.2">
      <c r="D89" s="29" t="s">
        <v>36</v>
      </c>
      <c r="E89" s="28">
        <f>SUM(E87:E88)</f>
        <v>0</v>
      </c>
      <c r="G89" s="28">
        <f>SUM(G87:G88)</f>
        <v>0</v>
      </c>
    </row>
    <row r="91" spans="2:7" x14ac:dyDescent="0.2">
      <c r="C91" s="30" t="s">
        <v>37</v>
      </c>
    </row>
    <row r="92" spans="2:7" hidden="1" x14ac:dyDescent="0.2">
      <c r="C92" s="30"/>
    </row>
    <row r="93" spans="2:7" hidden="1" x14ac:dyDescent="0.2">
      <c r="C93" s="30"/>
    </row>
    <row r="94" spans="2:7" x14ac:dyDescent="0.2">
      <c r="C94" s="39" t="s">
        <v>62</v>
      </c>
      <c r="E94" s="23">
        <f>ROUND([1]TrialBalance!X64,0)</f>
        <v>0</v>
      </c>
      <c r="G94" s="22">
        <v>10000</v>
      </c>
    </row>
    <row r="95" spans="2:7" x14ac:dyDescent="0.2">
      <c r="C95" s="21" t="s">
        <v>61</v>
      </c>
      <c r="E95" s="23">
        <f>ROUND([1]TrialBalance!X66,0)</f>
        <v>0</v>
      </c>
      <c r="G95" s="22">
        <v>0</v>
      </c>
    </row>
    <row r="96" spans="2:7" ht="2.25" hidden="1" customHeight="1" x14ac:dyDescent="0.2"/>
    <row r="97" spans="2:7" hidden="1" x14ac:dyDescent="0.2">
      <c r="C97" s="21" t="s">
        <v>60</v>
      </c>
      <c r="E97" s="23">
        <f>ROUND([1]TrialBalance!X68,0)</f>
        <v>0</v>
      </c>
      <c r="G97" s="22">
        <v>0</v>
      </c>
    </row>
    <row r="98" spans="2:7" hidden="1" x14ac:dyDescent="0.2">
      <c r="C98" s="31"/>
      <c r="D98" s="31"/>
      <c r="F98" s="22"/>
    </row>
    <row r="99" spans="2:7" hidden="1" x14ac:dyDescent="0.2">
      <c r="C99" s="31" t="s">
        <v>59</v>
      </c>
      <c r="D99" s="37">
        <f>ROUND([1]Adjustments!D42,0)</f>
        <v>0</v>
      </c>
      <c r="F99" s="22"/>
    </row>
    <row r="100" spans="2:7" x14ac:dyDescent="0.2">
      <c r="C100" s="38" t="s">
        <v>58</v>
      </c>
      <c r="D100" s="37"/>
      <c r="E100" s="36">
        <f>ROUND([1]TrialBalance!X63,0)</f>
        <v>0</v>
      </c>
      <c r="F100" s="22"/>
      <c r="G100" s="35">
        <v>0</v>
      </c>
    </row>
    <row r="101" spans="2:7" ht="12.75" hidden="1" customHeight="1" x14ac:dyDescent="0.2">
      <c r="C101" s="31"/>
      <c r="D101" s="31"/>
      <c r="F101" s="22"/>
    </row>
    <row r="102" spans="2:7" x14ac:dyDescent="0.2">
      <c r="D102" s="29" t="s">
        <v>36</v>
      </c>
      <c r="E102" s="28">
        <f>SUM(E92:E100)</f>
        <v>0</v>
      </c>
      <c r="G102" s="28">
        <f>SUM(G92:G100)</f>
        <v>10000</v>
      </c>
    </row>
    <row r="104" spans="2:7" ht="13.5" thickBot="1" x14ac:dyDescent="0.25">
      <c r="D104" s="29" t="s">
        <v>35</v>
      </c>
      <c r="E104" s="24">
        <f>E89-E102</f>
        <v>0</v>
      </c>
      <c r="G104" s="24">
        <f>G89-G102</f>
        <v>-10000</v>
      </c>
    </row>
    <row r="105" spans="2:7" ht="13.5" thickTop="1" x14ac:dyDescent="0.2">
      <c r="D105" s="29"/>
      <c r="E105" s="33"/>
      <c r="G105" s="32"/>
    </row>
    <row r="106" spans="2:7" x14ac:dyDescent="0.2">
      <c r="B106" s="3" t="s">
        <v>16</v>
      </c>
    </row>
    <row r="107" spans="2:7" x14ac:dyDescent="0.2">
      <c r="C107" s="30" t="s">
        <v>38</v>
      </c>
      <c r="D107" s="29" t="s">
        <v>36</v>
      </c>
      <c r="E107" s="28">
        <v>0</v>
      </c>
      <c r="G107" s="28">
        <v>0</v>
      </c>
    </row>
    <row r="109" spans="2:7" x14ac:dyDescent="0.2">
      <c r="C109" s="30" t="s">
        <v>37</v>
      </c>
    </row>
    <row r="110" spans="2:7" x14ac:dyDescent="0.2">
      <c r="C110" s="21" t="s">
        <v>54</v>
      </c>
      <c r="E110" s="22">
        <v>0</v>
      </c>
      <c r="G110" s="22">
        <v>0</v>
      </c>
    </row>
    <row r="111" spans="2:7" x14ac:dyDescent="0.2">
      <c r="C111" s="21" t="s">
        <v>57</v>
      </c>
      <c r="E111" s="22">
        <v>2944</v>
      </c>
      <c r="G111" s="22">
        <v>3000</v>
      </c>
    </row>
    <row r="112" spans="2:7" x14ac:dyDescent="0.2">
      <c r="C112" s="21" t="s">
        <v>56</v>
      </c>
      <c r="E112" s="22">
        <v>38</v>
      </c>
      <c r="G112" s="22">
        <v>250</v>
      </c>
    </row>
    <row r="113" spans="2:7" x14ac:dyDescent="0.2">
      <c r="D113" s="29" t="s">
        <v>36</v>
      </c>
      <c r="E113" s="28">
        <f>SUM(E110:E112)</f>
        <v>2982</v>
      </c>
      <c r="G113" s="28">
        <f>SUM(G110:G112)</f>
        <v>3250</v>
      </c>
    </row>
    <row r="115" spans="2:7" ht="13.5" thickBot="1" x14ac:dyDescent="0.25">
      <c r="D115" s="29" t="s">
        <v>35</v>
      </c>
      <c r="E115" s="24">
        <f>E107-E113</f>
        <v>-2982</v>
      </c>
      <c r="G115" s="24">
        <f>G107-G113</f>
        <v>-3250</v>
      </c>
    </row>
    <row r="116" spans="2:7" ht="13.5" thickTop="1" x14ac:dyDescent="0.2">
      <c r="D116" s="29"/>
      <c r="E116" s="33"/>
      <c r="G116" s="33"/>
    </row>
    <row r="117" spans="2:7" x14ac:dyDescent="0.2">
      <c r="B117" s="21" t="s">
        <v>90</v>
      </c>
      <c r="D117" s="29"/>
      <c r="E117" s="33"/>
      <c r="G117" s="33"/>
    </row>
    <row r="118" spans="2:7" x14ac:dyDescent="0.2">
      <c r="D118" s="29"/>
      <c r="E118" s="33"/>
      <c r="G118" s="33"/>
    </row>
    <row r="119" spans="2:7" x14ac:dyDescent="0.2">
      <c r="C119" s="30" t="s">
        <v>37</v>
      </c>
    </row>
    <row r="120" spans="2:7" x14ac:dyDescent="0.2">
      <c r="C120" s="21" t="s">
        <v>54</v>
      </c>
      <c r="E120" s="22">
        <v>0</v>
      </c>
      <c r="G120" s="22">
        <v>1200</v>
      </c>
    </row>
    <row r="121" spans="2:7" x14ac:dyDescent="0.2">
      <c r="D121" s="29"/>
      <c r="E121" s="33"/>
      <c r="G121" s="33"/>
    </row>
    <row r="122" spans="2:7" ht="13.5" thickBot="1" x14ac:dyDescent="0.25">
      <c r="D122" s="29" t="s">
        <v>35</v>
      </c>
      <c r="E122" s="24">
        <f>E114-E120</f>
        <v>0</v>
      </c>
      <c r="G122" s="24">
        <f>G114-G120</f>
        <v>-1200</v>
      </c>
    </row>
    <row r="123" spans="2:7" ht="13.5" thickTop="1" x14ac:dyDescent="0.2">
      <c r="D123" s="29"/>
      <c r="E123" s="33"/>
      <c r="G123" s="33"/>
    </row>
    <row r="124" spans="2:7" ht="12.75" customHeight="1" x14ac:dyDescent="0.2">
      <c r="D124" s="29"/>
      <c r="E124" s="33"/>
      <c r="G124" s="32"/>
    </row>
    <row r="125" spans="2:7" hidden="1" x14ac:dyDescent="0.2">
      <c r="B125" s="3" t="s">
        <v>55</v>
      </c>
    </row>
    <row r="126" spans="2:7" hidden="1" x14ac:dyDescent="0.2">
      <c r="C126" s="30" t="s">
        <v>38</v>
      </c>
      <c r="D126" s="29" t="s">
        <v>36</v>
      </c>
      <c r="E126" s="28">
        <v>0</v>
      </c>
      <c r="G126" s="27">
        <v>0</v>
      </c>
    </row>
    <row r="127" spans="2:7" hidden="1" x14ac:dyDescent="0.2">
      <c r="E127" s="21"/>
      <c r="F127" s="21"/>
      <c r="G127" s="23"/>
    </row>
    <row r="128" spans="2:7" hidden="1" x14ac:dyDescent="0.2">
      <c r="C128" s="30" t="s">
        <v>37</v>
      </c>
    </row>
    <row r="129" spans="2:7" hidden="1" x14ac:dyDescent="0.2">
      <c r="C129" s="21" t="s">
        <v>54</v>
      </c>
      <c r="E129" s="23">
        <f>ROUND([1]TrialBalance!X78,0)</f>
        <v>0</v>
      </c>
      <c r="G129" s="22">
        <v>0</v>
      </c>
    </row>
    <row r="130" spans="2:7" hidden="1" x14ac:dyDescent="0.2">
      <c r="D130" s="29" t="s">
        <v>36</v>
      </c>
      <c r="E130" s="28">
        <f>SUM(E129:E129)</f>
        <v>0</v>
      </c>
      <c r="G130" s="28">
        <f>SUM(G129:G129)</f>
        <v>0</v>
      </c>
    </row>
    <row r="131" spans="2:7" hidden="1" x14ac:dyDescent="0.2"/>
    <row r="132" spans="2:7" ht="13.5" hidden="1" thickBot="1" x14ac:dyDescent="0.25">
      <c r="D132" s="29" t="s">
        <v>35</v>
      </c>
      <c r="E132" s="24">
        <f>E126-E130</f>
        <v>0</v>
      </c>
      <c r="G132" s="24">
        <f>G126-G130</f>
        <v>0</v>
      </c>
    </row>
    <row r="133" spans="2:7" hidden="1" x14ac:dyDescent="0.2"/>
    <row r="134" spans="2:7" x14ac:dyDescent="0.2">
      <c r="B134" s="3" t="s">
        <v>17</v>
      </c>
      <c r="D134" s="29"/>
      <c r="E134" s="33"/>
      <c r="G134" s="32"/>
    </row>
    <row r="135" spans="2:7" x14ac:dyDescent="0.2">
      <c r="C135" s="30" t="s">
        <v>38</v>
      </c>
      <c r="D135" s="29" t="s">
        <v>36</v>
      </c>
      <c r="E135" s="28">
        <v>0</v>
      </c>
      <c r="G135" s="27">
        <v>0</v>
      </c>
    </row>
    <row r="136" spans="2:7" x14ac:dyDescent="0.2">
      <c r="D136" s="29"/>
      <c r="E136" s="33"/>
      <c r="G136" s="32"/>
    </row>
    <row r="137" spans="2:7" x14ac:dyDescent="0.2">
      <c r="C137" s="30" t="s">
        <v>37</v>
      </c>
      <c r="D137" s="29"/>
      <c r="E137" s="33"/>
      <c r="G137" s="32"/>
    </row>
    <row r="138" spans="2:7" x14ac:dyDescent="0.2">
      <c r="C138" s="30" t="s">
        <v>91</v>
      </c>
      <c r="D138" s="29"/>
      <c r="E138" s="33"/>
      <c r="G138" s="32">
        <v>3180</v>
      </c>
    </row>
    <row r="139" spans="2:7" x14ac:dyDescent="0.2">
      <c r="C139" s="30" t="s">
        <v>92</v>
      </c>
      <c r="D139" s="29"/>
      <c r="E139" s="33"/>
      <c r="G139" s="32">
        <v>200</v>
      </c>
    </row>
    <row r="140" spans="2:7" x14ac:dyDescent="0.2">
      <c r="C140" s="30" t="s">
        <v>93</v>
      </c>
      <c r="D140" s="29"/>
      <c r="E140" s="33"/>
      <c r="G140" s="32">
        <v>500</v>
      </c>
    </row>
    <row r="141" spans="2:7" x14ac:dyDescent="0.2">
      <c r="C141" s="30" t="s">
        <v>94</v>
      </c>
      <c r="D141" s="29"/>
      <c r="E141" s="33"/>
      <c r="G141" s="32">
        <v>500</v>
      </c>
    </row>
    <row r="142" spans="2:7" x14ac:dyDescent="0.2">
      <c r="C142" s="31" t="s">
        <v>17</v>
      </c>
      <c r="D142" s="29"/>
      <c r="E142" s="23">
        <v>120</v>
      </c>
      <c r="G142" s="32">
        <v>1020</v>
      </c>
    </row>
    <row r="143" spans="2:7" x14ac:dyDescent="0.2">
      <c r="D143" s="29" t="s">
        <v>36</v>
      </c>
      <c r="E143" s="28">
        <f>SUM(E142)</f>
        <v>120</v>
      </c>
      <c r="G143" s="28">
        <f>SUM(G137:G142)</f>
        <v>5400</v>
      </c>
    </row>
    <row r="144" spans="2:7" x14ac:dyDescent="0.2">
      <c r="D144" s="29"/>
      <c r="E144" s="33"/>
      <c r="G144" s="32"/>
    </row>
    <row r="145" spans="2:7" ht="13.5" thickBot="1" x14ac:dyDescent="0.25">
      <c r="D145" s="29" t="s">
        <v>35</v>
      </c>
      <c r="E145" s="24">
        <f>E135-E143</f>
        <v>-120</v>
      </c>
      <c r="G145" s="24">
        <f>G135-G143</f>
        <v>-5400</v>
      </c>
    </row>
    <row r="146" spans="2:7" ht="13.5" thickTop="1" x14ac:dyDescent="0.2">
      <c r="D146" s="29"/>
      <c r="E146" s="33"/>
      <c r="G146" s="32"/>
    </row>
    <row r="147" spans="2:7" x14ac:dyDescent="0.2">
      <c r="B147" s="3" t="s">
        <v>18</v>
      </c>
    </row>
    <row r="148" spans="2:7" x14ac:dyDescent="0.2">
      <c r="B148" s="3"/>
      <c r="C148" s="30" t="s">
        <v>38</v>
      </c>
    </row>
    <row r="149" spans="2:7" x14ac:dyDescent="0.2">
      <c r="B149" s="3"/>
      <c r="C149" s="31" t="s">
        <v>53</v>
      </c>
      <c r="E149" s="22">
        <v>2350</v>
      </c>
      <c r="G149" s="22">
        <v>0</v>
      </c>
    </row>
    <row r="150" spans="2:7" x14ac:dyDescent="0.2">
      <c r="C150" s="30"/>
      <c r="D150" s="29" t="s">
        <v>36</v>
      </c>
      <c r="E150" s="28">
        <f>SUM(E149)</f>
        <v>2350</v>
      </c>
      <c r="G150" s="28">
        <f>SUM(G149)</f>
        <v>0</v>
      </c>
    </row>
    <row r="151" spans="2:7" x14ac:dyDescent="0.2">
      <c r="C151" s="30"/>
      <c r="D151" s="29"/>
      <c r="E151" s="32"/>
      <c r="G151" s="32"/>
    </row>
    <row r="152" spans="2:7" x14ac:dyDescent="0.2">
      <c r="C152" s="30" t="s">
        <v>37</v>
      </c>
      <c r="E152" s="22"/>
    </row>
    <row r="153" spans="2:7" x14ac:dyDescent="0.2">
      <c r="C153" s="31" t="s">
        <v>53</v>
      </c>
      <c r="E153" s="22">
        <v>2464</v>
      </c>
      <c r="G153" s="22">
        <v>650</v>
      </c>
    </row>
    <row r="154" spans="2:7" x14ac:dyDescent="0.2">
      <c r="C154" s="31" t="s">
        <v>52</v>
      </c>
      <c r="E154" s="22">
        <v>60</v>
      </c>
      <c r="G154" s="22">
        <v>0</v>
      </c>
    </row>
    <row r="155" spans="2:7" x14ac:dyDescent="0.2">
      <c r="D155" s="29" t="s">
        <v>36</v>
      </c>
      <c r="E155" s="28">
        <f>SUM(E153:E154)</f>
        <v>2524</v>
      </c>
      <c r="G155" s="28">
        <f>SUM(G153:G154)</f>
        <v>650</v>
      </c>
    </row>
    <row r="157" spans="2:7" ht="13.5" thickBot="1" x14ac:dyDescent="0.25">
      <c r="D157" s="29" t="s">
        <v>35</v>
      </c>
      <c r="E157" s="24">
        <f>E150-E155</f>
        <v>-174</v>
      </c>
      <c r="G157" s="24">
        <f>G150-G155</f>
        <v>-650</v>
      </c>
    </row>
    <row r="158" spans="2:7" ht="13.5" thickTop="1" x14ac:dyDescent="0.2">
      <c r="D158" s="29"/>
      <c r="E158" s="33"/>
      <c r="G158" s="32"/>
    </row>
    <row r="159" spans="2:7" x14ac:dyDescent="0.2">
      <c r="B159" s="3" t="s">
        <v>10</v>
      </c>
      <c r="D159" s="5"/>
      <c r="E159" s="33"/>
      <c r="F159" s="33"/>
      <c r="G159" s="23"/>
    </row>
    <row r="160" spans="2:7" x14ac:dyDescent="0.2">
      <c r="C160" s="30" t="s">
        <v>38</v>
      </c>
      <c r="D160" s="31"/>
      <c r="E160" s="22"/>
      <c r="F160" s="22"/>
    </row>
    <row r="161" spans="2:7" x14ac:dyDescent="0.2">
      <c r="C161" s="22" t="s">
        <v>10</v>
      </c>
      <c r="D161" s="31"/>
      <c r="E161" s="22">
        <v>1553</v>
      </c>
      <c r="F161" s="22"/>
      <c r="G161" s="22">
        <v>1250</v>
      </c>
    </row>
    <row r="162" spans="2:7" x14ac:dyDescent="0.2">
      <c r="C162" s="22"/>
      <c r="D162" s="29" t="s">
        <v>36</v>
      </c>
      <c r="E162" s="27">
        <f>SUM(E161:E161)</f>
        <v>1553</v>
      </c>
      <c r="F162" s="22"/>
      <c r="G162" s="27">
        <f>SUM(G161:G161)</f>
        <v>1250</v>
      </c>
    </row>
    <row r="163" spans="2:7" x14ac:dyDescent="0.2">
      <c r="C163" s="30" t="s">
        <v>37</v>
      </c>
      <c r="D163" s="31"/>
      <c r="E163" s="22"/>
      <c r="F163" s="22"/>
    </row>
    <row r="164" spans="2:7" x14ac:dyDescent="0.2">
      <c r="C164" s="31" t="s">
        <v>10</v>
      </c>
      <c r="D164" s="31"/>
      <c r="E164" s="22">
        <v>1724</v>
      </c>
      <c r="F164" s="22"/>
      <c r="G164" s="22">
        <v>1500</v>
      </c>
    </row>
    <row r="165" spans="2:7" x14ac:dyDescent="0.2">
      <c r="C165" s="31"/>
      <c r="D165" s="29" t="s">
        <v>36</v>
      </c>
      <c r="E165" s="27">
        <f>SUM(E164)</f>
        <v>1724</v>
      </c>
      <c r="F165" s="22"/>
      <c r="G165" s="27">
        <f>SUM(G164)</f>
        <v>1500</v>
      </c>
    </row>
    <row r="166" spans="2:7" x14ac:dyDescent="0.2">
      <c r="C166" s="31"/>
      <c r="D166" s="29"/>
      <c r="E166" s="32"/>
      <c r="F166" s="22"/>
      <c r="G166" s="32"/>
    </row>
    <row r="167" spans="2:7" ht="13.5" thickBot="1" x14ac:dyDescent="0.25">
      <c r="C167" s="31"/>
      <c r="D167" s="29" t="s">
        <v>35</v>
      </c>
      <c r="E167" s="34">
        <f>E162-E165</f>
        <v>-171</v>
      </c>
      <c r="F167" s="22"/>
      <c r="G167" s="34">
        <f>G162-G165</f>
        <v>-250</v>
      </c>
    </row>
    <row r="168" spans="2:7" ht="13.5" thickTop="1" x14ac:dyDescent="0.2"/>
    <row r="169" spans="2:7" x14ac:dyDescent="0.2">
      <c r="B169" s="3" t="s">
        <v>51</v>
      </c>
    </row>
    <row r="170" spans="2:7" x14ac:dyDescent="0.2">
      <c r="C170" s="30" t="s">
        <v>38</v>
      </c>
      <c r="D170" s="29" t="s">
        <v>36</v>
      </c>
      <c r="E170" s="28">
        <v>0</v>
      </c>
      <c r="G170" s="27">
        <v>0</v>
      </c>
    </row>
    <row r="171" spans="2:7" x14ac:dyDescent="0.2">
      <c r="E171" s="21"/>
      <c r="F171" s="21"/>
      <c r="G171" s="23"/>
    </row>
    <row r="173" spans="2:7" x14ac:dyDescent="0.2">
      <c r="C173" s="30" t="s">
        <v>37</v>
      </c>
    </row>
    <row r="174" spans="2:7" x14ac:dyDescent="0.2">
      <c r="C174" s="21" t="s">
        <v>50</v>
      </c>
      <c r="E174" s="22">
        <v>235</v>
      </c>
      <c r="G174" s="22">
        <v>5000</v>
      </c>
    </row>
    <row r="175" spans="2:7" x14ac:dyDescent="0.2">
      <c r="C175" s="21" t="s">
        <v>49</v>
      </c>
      <c r="E175" s="22">
        <v>481</v>
      </c>
      <c r="G175" s="22">
        <v>0</v>
      </c>
    </row>
    <row r="176" spans="2:7" x14ac:dyDescent="0.2">
      <c r="C176" s="21" t="s">
        <v>48</v>
      </c>
      <c r="E176" s="22">
        <v>1064</v>
      </c>
      <c r="G176" s="22">
        <v>0</v>
      </c>
    </row>
    <row r="177" spans="2:7" x14ac:dyDescent="0.2">
      <c r="C177" s="21" t="s">
        <v>47</v>
      </c>
      <c r="E177" s="22">
        <v>1534</v>
      </c>
      <c r="G177" s="22">
        <v>0</v>
      </c>
    </row>
    <row r="178" spans="2:7" x14ac:dyDescent="0.2">
      <c r="C178" s="21" t="s">
        <v>46</v>
      </c>
      <c r="E178" s="22">
        <v>50</v>
      </c>
      <c r="G178" s="22">
        <v>0</v>
      </c>
    </row>
    <row r="179" spans="2:7" x14ac:dyDescent="0.2">
      <c r="D179" s="29" t="s">
        <v>36</v>
      </c>
      <c r="E179" s="28">
        <f>SUM(E174:E178)</f>
        <v>3364</v>
      </c>
      <c r="G179" s="28">
        <f>SUM(G174:G178)</f>
        <v>5000</v>
      </c>
    </row>
    <row r="181" spans="2:7" ht="13.5" thickBot="1" x14ac:dyDescent="0.25">
      <c r="D181" s="29" t="s">
        <v>35</v>
      </c>
      <c r="E181" s="24">
        <f>E170-E179</f>
        <v>-3364</v>
      </c>
      <c r="G181" s="24">
        <f>G170-G179</f>
        <v>-5000</v>
      </c>
    </row>
    <row r="182" spans="2:7" ht="13.5" thickTop="1" x14ac:dyDescent="0.2"/>
    <row r="183" spans="2:7" x14ac:dyDescent="0.2">
      <c r="B183" s="3" t="s">
        <v>20</v>
      </c>
    </row>
    <row r="184" spans="2:7" x14ac:dyDescent="0.2">
      <c r="C184" s="30" t="s">
        <v>44</v>
      </c>
      <c r="D184" s="29" t="s">
        <v>43</v>
      </c>
      <c r="E184" s="28">
        <v>0</v>
      </c>
      <c r="G184" s="27">
        <v>0</v>
      </c>
    </row>
    <row r="186" spans="2:7" x14ac:dyDescent="0.2">
      <c r="C186" s="30" t="s">
        <v>42</v>
      </c>
    </row>
    <row r="187" spans="2:7" x14ac:dyDescent="0.2">
      <c r="C187" s="21" t="s">
        <v>45</v>
      </c>
      <c r="E187" s="23">
        <f>ROUND([1]TrialBalance!X99,0)</f>
        <v>10000</v>
      </c>
      <c r="G187" s="22">
        <v>10000</v>
      </c>
    </row>
    <row r="188" spans="2:7" x14ac:dyDescent="0.2">
      <c r="D188" s="29" t="s">
        <v>40</v>
      </c>
      <c r="E188" s="28">
        <f>SUM(E187)</f>
        <v>10000</v>
      </c>
      <c r="G188" s="28">
        <f>SUM(G187)</f>
        <v>10000</v>
      </c>
    </row>
    <row r="190" spans="2:7" ht="13.5" thickBot="1" x14ac:dyDescent="0.25">
      <c r="D190" s="29" t="s">
        <v>35</v>
      </c>
      <c r="E190" s="24">
        <f>E184-E188</f>
        <v>-10000</v>
      </c>
      <c r="G190" s="24">
        <f>G184-G188</f>
        <v>-10000</v>
      </c>
    </row>
    <row r="191" spans="2:7" ht="13.5" thickTop="1" x14ac:dyDescent="0.2"/>
    <row r="192" spans="2:7" x14ac:dyDescent="0.2">
      <c r="B192" s="3" t="s">
        <v>21</v>
      </c>
    </row>
    <row r="193" spans="2:7" x14ac:dyDescent="0.2">
      <c r="C193" s="30" t="s">
        <v>44</v>
      </c>
      <c r="D193" s="29" t="s">
        <v>43</v>
      </c>
      <c r="E193" s="28">
        <v>0</v>
      </c>
      <c r="G193" s="27">
        <v>0</v>
      </c>
    </row>
    <row r="195" spans="2:7" x14ac:dyDescent="0.2">
      <c r="C195" s="30" t="s">
        <v>42</v>
      </c>
    </row>
    <row r="196" spans="2:7" x14ac:dyDescent="0.2">
      <c r="C196" s="31" t="s">
        <v>41</v>
      </c>
      <c r="E196" s="23">
        <f>ROUND([1]TrialBalance!X102,0)</f>
        <v>5000</v>
      </c>
      <c r="G196" s="22">
        <v>6000</v>
      </c>
    </row>
    <row r="197" spans="2:7" x14ac:dyDescent="0.2">
      <c r="D197" s="29" t="s">
        <v>40</v>
      </c>
      <c r="E197" s="28">
        <f>SUM(E196)</f>
        <v>5000</v>
      </c>
      <c r="G197" s="28">
        <f>SUM(G196)</f>
        <v>6000</v>
      </c>
    </row>
    <row r="199" spans="2:7" ht="13.5" thickBot="1" x14ac:dyDescent="0.25">
      <c r="D199" s="29" t="s">
        <v>35</v>
      </c>
      <c r="E199" s="24">
        <f>E193-E197</f>
        <v>-5000</v>
      </c>
      <c r="G199" s="24">
        <f>G193-G197</f>
        <v>-6000</v>
      </c>
    </row>
    <row r="200" spans="2:7" ht="13.5" thickTop="1" x14ac:dyDescent="0.2">
      <c r="D200" s="29"/>
      <c r="E200" s="33"/>
      <c r="G200" s="32"/>
    </row>
    <row r="201" spans="2:7" x14ac:dyDescent="0.2">
      <c r="B201" s="3" t="s">
        <v>22</v>
      </c>
    </row>
    <row r="202" spans="2:7" x14ac:dyDescent="0.2">
      <c r="C202" s="30" t="s">
        <v>38</v>
      </c>
      <c r="D202" s="29" t="s">
        <v>36</v>
      </c>
      <c r="E202" s="28">
        <v>0</v>
      </c>
      <c r="G202" s="27">
        <v>0</v>
      </c>
    </row>
    <row r="204" spans="2:7" x14ac:dyDescent="0.2">
      <c r="C204" s="30" t="s">
        <v>37</v>
      </c>
    </row>
    <row r="205" spans="2:7" x14ac:dyDescent="0.2">
      <c r="C205" s="31" t="s">
        <v>39</v>
      </c>
      <c r="E205" s="23">
        <v>216</v>
      </c>
      <c r="G205" s="22">
        <v>350</v>
      </c>
    </row>
    <row r="206" spans="2:7" x14ac:dyDescent="0.2">
      <c r="D206" s="29" t="s">
        <v>36</v>
      </c>
      <c r="E206" s="28">
        <f>SUM(E205)</f>
        <v>216</v>
      </c>
      <c r="G206" s="28">
        <f>SUM(G205)</f>
        <v>350</v>
      </c>
    </row>
    <row r="208" spans="2:7" ht="13.5" thickBot="1" x14ac:dyDescent="0.25">
      <c r="D208" s="29" t="s">
        <v>35</v>
      </c>
      <c r="E208" s="24">
        <f>E202-E206</f>
        <v>-216</v>
      </c>
      <c r="G208" s="24">
        <f>G202-G206</f>
        <v>-350</v>
      </c>
    </row>
    <row r="209" spans="2:7" ht="13.5" thickTop="1" x14ac:dyDescent="0.2">
      <c r="D209" s="29"/>
      <c r="E209" s="33"/>
      <c r="G209" s="33"/>
    </row>
    <row r="210" spans="2:7" x14ac:dyDescent="0.2">
      <c r="D210" s="29"/>
      <c r="E210" s="33"/>
      <c r="G210" s="33"/>
    </row>
    <row r="211" spans="2:7" x14ac:dyDescent="0.2">
      <c r="B211" s="21" t="s">
        <v>95</v>
      </c>
      <c r="D211" s="29"/>
      <c r="E211" s="33"/>
      <c r="G211" s="33"/>
    </row>
    <row r="212" spans="2:7" x14ac:dyDescent="0.2">
      <c r="D212" s="29"/>
      <c r="E212" s="33"/>
      <c r="G212" s="33"/>
    </row>
    <row r="213" spans="2:7" x14ac:dyDescent="0.2">
      <c r="C213" s="30" t="s">
        <v>37</v>
      </c>
    </row>
    <row r="214" spans="2:7" x14ac:dyDescent="0.2">
      <c r="C214" s="31" t="s">
        <v>96</v>
      </c>
      <c r="E214" s="23">
        <v>0</v>
      </c>
      <c r="G214" s="22">
        <v>600</v>
      </c>
    </row>
    <row r="215" spans="2:7" x14ac:dyDescent="0.2">
      <c r="D215" s="29" t="s">
        <v>36</v>
      </c>
      <c r="E215" s="28">
        <f>SUM(E214)</f>
        <v>0</v>
      </c>
      <c r="G215" s="28">
        <f>SUM(G214)</f>
        <v>600</v>
      </c>
    </row>
    <row r="216" spans="2:7" x14ac:dyDescent="0.2">
      <c r="D216" s="29"/>
      <c r="E216" s="33"/>
      <c r="G216" s="33"/>
    </row>
    <row r="217" spans="2:7" x14ac:dyDescent="0.2">
      <c r="D217" s="29"/>
      <c r="E217" s="33"/>
      <c r="G217" s="33"/>
    </row>
    <row r="219" spans="2:7" hidden="1" x14ac:dyDescent="0.2">
      <c r="B219" s="3" t="s">
        <v>23</v>
      </c>
    </row>
    <row r="220" spans="2:7" hidden="1" x14ac:dyDescent="0.2">
      <c r="C220" s="30" t="s">
        <v>38</v>
      </c>
      <c r="D220" s="29" t="s">
        <v>36</v>
      </c>
      <c r="E220" s="28">
        <v>0</v>
      </c>
      <c r="G220" s="27">
        <v>0</v>
      </c>
    </row>
    <row r="221" spans="2:7" hidden="1" x14ac:dyDescent="0.2"/>
    <row r="222" spans="2:7" hidden="1" x14ac:dyDescent="0.2">
      <c r="C222" s="30" t="s">
        <v>37</v>
      </c>
      <c r="D222" s="29" t="s">
        <v>36</v>
      </c>
      <c r="E222" s="28">
        <v>0</v>
      </c>
      <c r="G222" s="27">
        <v>0</v>
      </c>
    </row>
    <row r="223" spans="2:7" hidden="1" x14ac:dyDescent="0.2"/>
    <row r="224" spans="2:7" ht="13.5" hidden="1" thickBot="1" x14ac:dyDescent="0.25">
      <c r="D224" s="29" t="s">
        <v>35</v>
      </c>
      <c r="E224" s="24">
        <f>E220-E222</f>
        <v>0</v>
      </c>
      <c r="G224" s="24">
        <f>G220-G222</f>
        <v>0</v>
      </c>
    </row>
    <row r="225" spans="2:8" hidden="1" x14ac:dyDescent="0.2"/>
    <row r="226" spans="2:8" hidden="1" x14ac:dyDescent="0.2"/>
    <row r="227" spans="2:8" x14ac:dyDescent="0.2">
      <c r="B227" s="25" t="s">
        <v>34</v>
      </c>
      <c r="E227" s="28">
        <f>E13+E29+E45+E60+E76+E89+E107+E126+E135+E150+E162+E170+E184+E193+E202+E220</f>
        <v>130756</v>
      </c>
      <c r="G227" s="28">
        <f>G13+G29+G45+G60+G76+G89+G107+G126+G135+G150+G162+G170+G184+G193+G202+G220</f>
        <v>127450</v>
      </c>
    </row>
    <row r="228" spans="2:8" x14ac:dyDescent="0.2">
      <c r="B228" s="25"/>
    </row>
    <row r="229" spans="2:8" x14ac:dyDescent="0.2">
      <c r="B229" s="25" t="s">
        <v>33</v>
      </c>
      <c r="E229" s="28">
        <f>E20+E40+E51+E71+E81+E102+E113+E130+E143+E155+E165+E179+E188+E197+E206+E222</f>
        <v>110476</v>
      </c>
      <c r="G229" s="28">
        <f>G20+G40+G51+G71+G81+G102+G113+G130+G143+G155+G165+G179+G188+G197+G206+G222-G122+G214</f>
        <v>148200</v>
      </c>
      <c r="H229" s="23"/>
    </row>
    <row r="230" spans="2:8" x14ac:dyDescent="0.2">
      <c r="B230" s="25"/>
    </row>
    <row r="231" spans="2:8" x14ac:dyDescent="0.2">
      <c r="B231" s="25" t="s">
        <v>32</v>
      </c>
      <c r="E231" s="27">
        <f>E227-E229</f>
        <v>20280</v>
      </c>
      <c r="G231" s="27">
        <f>G227-G229</f>
        <v>-20750</v>
      </c>
    </row>
    <row r="232" spans="2:8" x14ac:dyDescent="0.2">
      <c r="B232" s="25"/>
    </row>
    <row r="233" spans="2:8" hidden="1" x14ac:dyDescent="0.2">
      <c r="B233" s="25" t="s">
        <v>30</v>
      </c>
      <c r="C233" s="25" t="s">
        <v>31</v>
      </c>
      <c r="E233" s="22">
        <f>[1]TrialBalance!X110</f>
        <v>0</v>
      </c>
      <c r="G233" s="22">
        <v>0</v>
      </c>
    </row>
    <row r="234" spans="2:8" x14ac:dyDescent="0.2">
      <c r="B234" s="25" t="s">
        <v>30</v>
      </c>
      <c r="C234" s="25" t="s">
        <v>29</v>
      </c>
      <c r="E234" s="22">
        <v>-193</v>
      </c>
      <c r="G234" s="22">
        <v>0</v>
      </c>
    </row>
    <row r="235" spans="2:8" x14ac:dyDescent="0.2">
      <c r="B235" s="25"/>
      <c r="C235" s="26"/>
      <c r="E235" s="28">
        <f>SUM(E233:E234)</f>
        <v>-193</v>
      </c>
      <c r="G235" s="27">
        <f>SUM(G233:G234)</f>
        <v>0</v>
      </c>
    </row>
    <row r="236" spans="2:8" x14ac:dyDescent="0.2">
      <c r="B236" s="25"/>
      <c r="C236" s="26"/>
    </row>
    <row r="237" spans="2:8" ht="13.5" thickBot="1" x14ac:dyDescent="0.25">
      <c r="B237" s="25" t="s">
        <v>28</v>
      </c>
      <c r="E237" s="24">
        <f>E231-E235</f>
        <v>20473</v>
      </c>
      <c r="G237" s="24">
        <f>G231-G235</f>
        <v>-20750</v>
      </c>
    </row>
    <row r="238" spans="2:8" ht="13.5" thickTop="1" x14ac:dyDescent="0.2"/>
  </sheetData>
  <printOptions horizontalCentered="1"/>
  <pageMargins left="0.74803149606299213" right="0.74803149606299213" top="0.78740157480314965" bottom="0.39370078740157483" header="0.51181102362204722" footer="0.43307086614173229"/>
  <pageSetup paperSize="9" scale="78" firstPageNumber="5" fitToHeight="4" orientation="landscape" useFirstPageNumber="1" r:id="rId1"/>
  <headerFooter alignWithMargins="0">
    <oddFooter>&amp;CPage &amp;P</oddFooter>
  </headerFooter>
  <rowBreaks count="3" manualBreakCount="3">
    <brk id="54" max="7" man="1"/>
    <brk id="105" max="7" man="1"/>
    <brk id="168" max="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78"/>
  <sheetViews>
    <sheetView tabSelected="1" workbookViewId="0">
      <selection activeCell="A65" sqref="A65:XFD78"/>
    </sheetView>
  </sheetViews>
  <sheetFormatPr defaultRowHeight="15" x14ac:dyDescent="0.25"/>
  <cols>
    <col min="1" max="1" width="1.85546875" customWidth="1"/>
    <col min="2" max="2" width="30.7109375" customWidth="1"/>
    <col min="3" max="3" width="13.7109375" bestFit="1" customWidth="1"/>
    <col min="4" max="4" width="0" hidden="1" customWidth="1"/>
    <col min="5" max="5" width="0" style="54" hidden="1" customWidth="1"/>
    <col min="6" max="6" width="11.5703125" style="18" hidden="1" customWidth="1"/>
    <col min="7" max="7" width="9" hidden="1" customWidth="1"/>
    <col min="8" max="8" width="3.140625" style="2" hidden="1" customWidth="1"/>
    <col min="9" max="9" width="0" style="54" hidden="1" customWidth="1"/>
    <col min="10" max="10" width="9.5703125" hidden="1" customWidth="1"/>
    <col min="11" max="11" width="2.5703125" customWidth="1"/>
    <col min="12" max="12" width="9.140625" style="54"/>
    <col min="13" max="13" width="3.42578125" customWidth="1"/>
    <col min="14" max="14" width="0" style="20" hidden="1" customWidth="1"/>
  </cols>
  <sheetData>
    <row r="2" spans="1:14" x14ac:dyDescent="0.25">
      <c r="A2" s="3" t="s">
        <v>0</v>
      </c>
      <c r="B2" s="2"/>
      <c r="C2" s="2"/>
      <c r="D2" s="2"/>
    </row>
    <row r="3" spans="1:14" x14ac:dyDescent="0.25">
      <c r="A3" s="3" t="s">
        <v>126</v>
      </c>
      <c r="B3" s="2"/>
      <c r="C3" s="2"/>
      <c r="D3" s="2"/>
    </row>
    <row r="4" spans="1:14" ht="15.75" thickBot="1" x14ac:dyDescent="0.3">
      <c r="A4" s="8"/>
      <c r="B4" s="8"/>
      <c r="C4" s="9"/>
      <c r="D4" s="9"/>
      <c r="E4" s="55"/>
    </row>
    <row r="5" spans="1:14" ht="15.75" thickTop="1" x14ac:dyDescent="0.25">
      <c r="A5" s="5"/>
      <c r="B5" s="5"/>
      <c r="C5" s="2"/>
      <c r="D5" s="2"/>
    </row>
    <row r="6" spans="1:14" s="20" customFormat="1" x14ac:dyDescent="0.25">
      <c r="D6" s="10">
        <v>2016</v>
      </c>
      <c r="E6" s="58">
        <v>2017</v>
      </c>
      <c r="F6" s="10">
        <v>2018</v>
      </c>
      <c r="G6" s="10">
        <v>2019</v>
      </c>
      <c r="H6" s="10"/>
      <c r="I6" s="58" t="s">
        <v>112</v>
      </c>
      <c r="J6" s="20" t="s">
        <v>99</v>
      </c>
      <c r="L6" s="58">
        <v>2021</v>
      </c>
      <c r="N6" s="20" t="s">
        <v>127</v>
      </c>
    </row>
    <row r="7" spans="1:14" s="20" customFormat="1" x14ac:dyDescent="0.25">
      <c r="D7" s="10" t="s">
        <v>1</v>
      </c>
      <c r="E7" s="10" t="s">
        <v>1</v>
      </c>
      <c r="F7" s="19" t="s">
        <v>1</v>
      </c>
      <c r="G7" s="19" t="s">
        <v>1</v>
      </c>
      <c r="H7" s="19"/>
      <c r="I7" s="58" t="s">
        <v>98</v>
      </c>
      <c r="L7" s="58" t="s">
        <v>2</v>
      </c>
    </row>
    <row r="8" spans="1:14" s="20" customFormat="1" x14ac:dyDescent="0.25">
      <c r="D8" s="11" t="s">
        <v>3</v>
      </c>
      <c r="E8" s="11" t="s">
        <v>3</v>
      </c>
      <c r="F8" s="19" t="s">
        <v>3</v>
      </c>
      <c r="G8" s="19" t="s">
        <v>3</v>
      </c>
      <c r="H8" s="19"/>
      <c r="I8" s="58" t="s">
        <v>3</v>
      </c>
      <c r="L8" s="58" t="s">
        <v>3</v>
      </c>
    </row>
    <row r="9" spans="1:14" x14ac:dyDescent="0.25">
      <c r="A9" s="3" t="s">
        <v>4</v>
      </c>
      <c r="B9" s="2"/>
      <c r="C9" s="2"/>
      <c r="D9" s="7"/>
      <c r="G9" s="18"/>
      <c r="H9" s="18"/>
    </row>
    <row r="10" spans="1:14" x14ac:dyDescent="0.25">
      <c r="A10" s="2"/>
      <c r="B10" s="2"/>
      <c r="C10" s="2"/>
      <c r="D10" s="7"/>
      <c r="G10" s="18"/>
      <c r="H10" s="18"/>
    </row>
    <row r="11" spans="1:14" x14ac:dyDescent="0.25">
      <c r="A11" s="4"/>
      <c r="B11" s="12" t="s">
        <v>5</v>
      </c>
      <c r="C11" s="2"/>
      <c r="D11" s="4">
        <v>99167</v>
      </c>
      <c r="E11" s="56">
        <v>102260</v>
      </c>
      <c r="F11" s="18">
        <v>97681</v>
      </c>
      <c r="G11" s="18">
        <v>100886</v>
      </c>
      <c r="H11" s="18"/>
      <c r="I11" s="60">
        <f>(D11+E11+F11+G11)/4</f>
        <v>99998.5</v>
      </c>
      <c r="J11" s="2">
        <f>-4000-4000</f>
        <v>-8000</v>
      </c>
      <c r="L11" s="60">
        <f>I11+J11</f>
        <v>91998.5</v>
      </c>
      <c r="N11" s="20" t="s">
        <v>113</v>
      </c>
    </row>
    <row r="12" spans="1:14" s="2" customFormat="1" x14ac:dyDescent="0.25">
      <c r="A12" s="4"/>
      <c r="B12" s="12"/>
      <c r="D12" s="4"/>
      <c r="E12" s="56"/>
      <c r="F12" s="18"/>
      <c r="G12" s="18"/>
      <c r="H12" s="18"/>
      <c r="I12" s="60"/>
      <c r="L12" s="60"/>
      <c r="N12" s="20" t="s">
        <v>114</v>
      </c>
    </row>
    <row r="13" spans="1:14" x14ac:dyDescent="0.25">
      <c r="A13" s="4"/>
      <c r="B13" s="4"/>
      <c r="C13" s="2"/>
      <c r="D13" s="4"/>
      <c r="E13" s="56"/>
      <c r="G13" s="18"/>
      <c r="H13" s="18"/>
      <c r="N13" s="20" t="s">
        <v>129</v>
      </c>
    </row>
    <row r="14" spans="1:14" x14ac:dyDescent="0.25">
      <c r="A14" s="4"/>
      <c r="B14" s="12" t="s">
        <v>108</v>
      </c>
      <c r="C14" s="2"/>
      <c r="D14" s="4">
        <v>2742</v>
      </c>
      <c r="E14" s="56">
        <v>2785</v>
      </c>
      <c r="F14" s="18">
        <v>2219</v>
      </c>
      <c r="G14" s="18">
        <v>3284</v>
      </c>
      <c r="H14" s="18"/>
      <c r="I14" s="60">
        <f>(D14+E14+F14+G14)/4</f>
        <v>2757.5</v>
      </c>
      <c r="J14" s="18">
        <v>-2000</v>
      </c>
      <c r="L14" s="60">
        <f>I14+J14</f>
        <v>757.5</v>
      </c>
      <c r="N14" s="20" t="s">
        <v>115</v>
      </c>
    </row>
    <row r="15" spans="1:14" x14ac:dyDescent="0.25">
      <c r="A15" s="4"/>
      <c r="B15" s="4"/>
      <c r="C15" s="2"/>
      <c r="D15" s="4"/>
      <c r="E15" s="56"/>
      <c r="G15" s="18"/>
      <c r="H15" s="18"/>
      <c r="I15" s="60"/>
    </row>
    <row r="16" spans="1:14" x14ac:dyDescent="0.25">
      <c r="A16" s="4"/>
      <c r="B16" s="12" t="s">
        <v>7</v>
      </c>
      <c r="C16" s="2"/>
      <c r="D16" s="4">
        <v>15194</v>
      </c>
      <c r="E16" s="56">
        <v>21808</v>
      </c>
      <c r="F16" s="18">
        <v>22918</v>
      </c>
      <c r="G16" s="18">
        <v>22471</v>
      </c>
      <c r="H16" s="18"/>
      <c r="I16" s="60">
        <f>(D16+E16+F16+G16)/4</f>
        <v>20597.75</v>
      </c>
      <c r="L16" s="60">
        <f>I16+J16</f>
        <v>20597.75</v>
      </c>
    </row>
    <row r="17" spans="1:14" x14ac:dyDescent="0.25">
      <c r="A17" s="4"/>
      <c r="B17" s="4"/>
      <c r="C17" s="2"/>
      <c r="D17" s="4"/>
      <c r="E17" s="56"/>
      <c r="G17" s="18"/>
      <c r="H17" s="18"/>
      <c r="I17" s="60"/>
    </row>
    <row r="18" spans="1:14" x14ac:dyDescent="0.25">
      <c r="A18" s="4"/>
      <c r="B18" s="12" t="s">
        <v>9</v>
      </c>
      <c r="C18" s="2"/>
      <c r="D18" s="12">
        <v>0</v>
      </c>
      <c r="E18" s="56">
        <v>2350</v>
      </c>
      <c r="F18" s="18">
        <v>0</v>
      </c>
      <c r="G18" s="18">
        <v>0</v>
      </c>
      <c r="H18" s="18"/>
      <c r="I18" s="60">
        <f>(D18+E18+F18+G18)/4</f>
        <v>587.5</v>
      </c>
      <c r="L18" s="60">
        <f>I18+J18</f>
        <v>587.5</v>
      </c>
    </row>
    <row r="19" spans="1:14" x14ac:dyDescent="0.25">
      <c r="A19" s="4"/>
      <c r="B19" s="4"/>
      <c r="C19" s="2"/>
      <c r="D19" s="4"/>
      <c r="E19" s="56"/>
      <c r="G19" s="18"/>
      <c r="H19" s="18"/>
      <c r="I19" s="60"/>
    </row>
    <row r="20" spans="1:14" x14ac:dyDescent="0.25">
      <c r="A20" s="4"/>
      <c r="B20" s="12" t="s">
        <v>10</v>
      </c>
      <c r="C20" s="2"/>
      <c r="D20" s="12">
        <v>1252</v>
      </c>
      <c r="E20" s="56">
        <v>1553</v>
      </c>
      <c r="F20" s="18">
        <v>1389</v>
      </c>
      <c r="G20" s="18">
        <v>732</v>
      </c>
      <c r="H20" s="18"/>
      <c r="I20" s="60">
        <f>(D20+E20+F20+G20)/4</f>
        <v>1231.5</v>
      </c>
      <c r="J20" s="18">
        <v>-1232</v>
      </c>
      <c r="L20" s="60">
        <v>0</v>
      </c>
    </row>
    <row r="21" spans="1:14" ht="15.75" thickBot="1" x14ac:dyDescent="0.3">
      <c r="A21" s="4"/>
      <c r="B21" s="4"/>
      <c r="C21" s="2"/>
      <c r="D21" s="4"/>
      <c r="E21" s="56"/>
      <c r="G21" s="18"/>
      <c r="H21" s="18"/>
      <c r="I21" s="60"/>
      <c r="J21" s="66"/>
    </row>
    <row r="22" spans="1:14" s="20" customFormat="1" ht="15.75" thickBot="1" x14ac:dyDescent="0.3">
      <c r="A22" s="6"/>
      <c r="B22" s="6" t="s">
        <v>11</v>
      </c>
      <c r="D22" s="13">
        <v>118355</v>
      </c>
      <c r="E22" s="13">
        <f>SUM(E11:E20)</f>
        <v>130756</v>
      </c>
      <c r="F22" s="59">
        <f>SUM(F11:F20)</f>
        <v>124207</v>
      </c>
      <c r="G22" s="59">
        <f>SUM(G11:G20)</f>
        <v>127373</v>
      </c>
      <c r="H22" s="59"/>
      <c r="I22" s="60">
        <f>(D22+E22+F22+G22)/4</f>
        <v>125172.75</v>
      </c>
      <c r="J22" s="72">
        <f>SUM(J11:J20)</f>
        <v>-11232</v>
      </c>
      <c r="L22" s="61">
        <f>I22+J22</f>
        <v>113940.75</v>
      </c>
    </row>
    <row r="23" spans="1:14" x14ac:dyDescent="0.25">
      <c r="A23" s="4"/>
      <c r="B23" s="4"/>
      <c r="C23" s="2"/>
      <c r="D23" s="4"/>
      <c r="E23" s="56"/>
      <c r="G23" s="18"/>
      <c r="H23" s="18"/>
      <c r="J23" s="66"/>
    </row>
    <row r="24" spans="1:14" x14ac:dyDescent="0.25">
      <c r="A24" s="6" t="s">
        <v>12</v>
      </c>
      <c r="B24" s="4"/>
      <c r="C24" s="2"/>
      <c r="D24" s="4"/>
      <c r="E24" s="56"/>
      <c r="G24" s="18"/>
      <c r="H24" s="18"/>
      <c r="J24" s="66"/>
    </row>
    <row r="25" spans="1:14" x14ac:dyDescent="0.25">
      <c r="A25" s="4"/>
      <c r="B25" s="4"/>
      <c r="C25" s="2"/>
      <c r="D25" s="4"/>
      <c r="E25" s="56"/>
      <c r="G25" s="18"/>
      <c r="H25" s="18"/>
    </row>
    <row r="26" spans="1:14" x14ac:dyDescent="0.25">
      <c r="A26" s="4"/>
      <c r="B26" s="12" t="s">
        <v>13</v>
      </c>
      <c r="C26" s="2"/>
      <c r="D26" s="4">
        <v>56785</v>
      </c>
      <c r="E26" s="56">
        <v>51867</v>
      </c>
      <c r="F26" s="18">
        <v>45097</v>
      </c>
      <c r="G26" s="18">
        <v>54995</v>
      </c>
      <c r="H26" s="18"/>
      <c r="I26" s="60">
        <f>(D26+E26+F26+G26)/4</f>
        <v>52186</v>
      </c>
      <c r="J26">
        <v>5000</v>
      </c>
      <c r="L26" s="60">
        <f>I26+J26</f>
        <v>57186</v>
      </c>
      <c r="N26" s="20" t="s">
        <v>100</v>
      </c>
    </row>
    <row r="27" spans="1:14" x14ac:dyDescent="0.25">
      <c r="A27" s="4"/>
      <c r="B27" s="4"/>
      <c r="C27" s="2"/>
      <c r="D27" s="4"/>
      <c r="E27" s="56"/>
      <c r="G27" s="18"/>
      <c r="H27" s="18"/>
      <c r="I27" s="60"/>
      <c r="N27" s="20" t="s">
        <v>116</v>
      </c>
    </row>
    <row r="28" spans="1:14" x14ac:dyDescent="0.25">
      <c r="A28" s="4"/>
      <c r="B28" s="12" t="s">
        <v>6</v>
      </c>
      <c r="C28" s="2"/>
      <c r="D28" s="4">
        <v>7836</v>
      </c>
      <c r="E28" s="56">
        <v>11599</v>
      </c>
      <c r="F28" s="18">
        <v>10394</v>
      </c>
      <c r="G28" s="18">
        <v>8933</v>
      </c>
      <c r="H28" s="18"/>
      <c r="I28" s="60">
        <f>(D28+E28+F28+G28)/4</f>
        <v>9690.5</v>
      </c>
      <c r="J28" s="18">
        <v>2000</v>
      </c>
      <c r="L28" s="60">
        <f>I28+J28</f>
        <v>11690.5</v>
      </c>
      <c r="N28" s="20" t="s">
        <v>117</v>
      </c>
    </row>
    <row r="29" spans="1:14" x14ac:dyDescent="0.25">
      <c r="A29" s="4"/>
      <c r="B29" s="4"/>
      <c r="C29" s="2"/>
      <c r="D29" s="4"/>
      <c r="E29" s="56"/>
      <c r="G29" s="18"/>
      <c r="H29" s="18"/>
      <c r="I29" s="60"/>
      <c r="N29" s="20" t="s">
        <v>120</v>
      </c>
    </row>
    <row r="30" spans="1:14" x14ac:dyDescent="0.25">
      <c r="A30" s="4"/>
      <c r="B30" s="4" t="s">
        <v>14</v>
      </c>
      <c r="C30" s="2"/>
      <c r="D30" s="4">
        <v>2045</v>
      </c>
      <c r="E30" s="56">
        <v>221</v>
      </c>
      <c r="F30" s="18">
        <v>1868</v>
      </c>
      <c r="G30" s="18">
        <v>0</v>
      </c>
      <c r="H30" s="18"/>
      <c r="I30" s="60">
        <f>(D30+E30+F30+G30)/4</f>
        <v>1033.5</v>
      </c>
      <c r="J30">
        <v>1000</v>
      </c>
      <c r="L30" s="60">
        <f>I30+J30</f>
        <v>2033.5</v>
      </c>
      <c r="N30" s="20" t="s">
        <v>101</v>
      </c>
    </row>
    <row r="31" spans="1:14" x14ac:dyDescent="0.25">
      <c r="A31" s="4"/>
      <c r="B31" s="4"/>
      <c r="C31" s="2"/>
      <c r="D31" s="4"/>
      <c r="E31" s="56"/>
      <c r="G31" s="18"/>
      <c r="H31" s="18"/>
      <c r="I31" s="60"/>
    </row>
    <row r="32" spans="1:14" x14ac:dyDescent="0.25">
      <c r="A32" s="4"/>
      <c r="B32" s="12" t="s">
        <v>7</v>
      </c>
      <c r="C32" s="2"/>
      <c r="D32" s="15">
        <v>16480</v>
      </c>
      <c r="E32" s="56">
        <v>19669</v>
      </c>
      <c r="F32" s="18">
        <v>22101</v>
      </c>
      <c r="G32" s="18">
        <v>22318</v>
      </c>
      <c r="H32" s="18"/>
      <c r="I32" s="60">
        <f>(D32+E32+F32+G32)/4</f>
        <v>20142</v>
      </c>
      <c r="J32" s="18">
        <v>3200</v>
      </c>
      <c r="L32" s="60">
        <f>I32+J32</f>
        <v>23342</v>
      </c>
      <c r="N32" s="20" t="s">
        <v>107</v>
      </c>
    </row>
    <row r="33" spans="1:14" x14ac:dyDescent="0.25">
      <c r="A33" s="4"/>
      <c r="B33" s="4"/>
      <c r="C33" s="2"/>
      <c r="D33" s="4"/>
      <c r="E33" s="56"/>
      <c r="G33" s="18"/>
      <c r="H33" s="18"/>
      <c r="I33" s="60"/>
    </row>
    <row r="34" spans="1:14" x14ac:dyDescent="0.25">
      <c r="A34" s="4"/>
      <c r="B34" s="12" t="s">
        <v>15</v>
      </c>
      <c r="C34" s="2"/>
      <c r="D34" s="4">
        <v>500</v>
      </c>
      <c r="E34" s="56">
        <v>1190</v>
      </c>
      <c r="F34" s="18">
        <v>2652</v>
      </c>
      <c r="G34" s="18">
        <v>827</v>
      </c>
      <c r="H34" s="18"/>
      <c r="I34" s="60">
        <f>(D34+E34+F34+G34)/4</f>
        <v>1292.25</v>
      </c>
      <c r="L34" s="60">
        <f>I34+J34</f>
        <v>1292.25</v>
      </c>
    </row>
    <row r="35" spans="1:14" x14ac:dyDescent="0.25">
      <c r="A35" s="2"/>
      <c r="B35" s="1"/>
      <c r="C35" s="2"/>
      <c r="D35" s="7"/>
      <c r="G35" s="18"/>
      <c r="H35" s="18"/>
      <c r="I35" s="60"/>
    </row>
    <row r="36" spans="1:14" x14ac:dyDescent="0.25">
      <c r="A36" s="4"/>
      <c r="B36" s="12" t="s">
        <v>8</v>
      </c>
      <c r="C36" s="2"/>
      <c r="D36" s="12">
        <v>237</v>
      </c>
      <c r="E36" s="56"/>
      <c r="F36" s="18">
        <v>0</v>
      </c>
      <c r="G36" s="18">
        <v>247</v>
      </c>
      <c r="H36" s="18"/>
      <c r="I36" s="60">
        <f>(D36+E36+F36+G36)/4</f>
        <v>121</v>
      </c>
      <c r="J36">
        <v>1000</v>
      </c>
      <c r="L36" s="60">
        <f>I36+J36</f>
        <v>1121</v>
      </c>
      <c r="N36" s="20" t="s">
        <v>101</v>
      </c>
    </row>
    <row r="37" spans="1:14" x14ac:dyDescent="0.25">
      <c r="A37" s="2"/>
      <c r="B37" s="2"/>
      <c r="C37" s="2"/>
      <c r="D37" s="7"/>
      <c r="G37" s="18"/>
      <c r="H37" s="18"/>
      <c r="I37" s="60"/>
    </row>
    <row r="38" spans="1:14" x14ac:dyDescent="0.25">
      <c r="A38" s="4"/>
      <c r="B38" s="4" t="s">
        <v>16</v>
      </c>
      <c r="C38" s="2"/>
      <c r="D38" s="4">
        <v>3597</v>
      </c>
      <c r="E38" s="56">
        <v>2982</v>
      </c>
      <c r="F38" s="18">
        <v>1453</v>
      </c>
      <c r="G38" s="18">
        <v>0</v>
      </c>
      <c r="H38" s="18"/>
      <c r="I38" s="60">
        <f>(D38+E38+F38+G38)/4</f>
        <v>2008</v>
      </c>
      <c r="J38" s="18">
        <v>4000</v>
      </c>
      <c r="L38" s="60">
        <f>I38+J38</f>
        <v>6008</v>
      </c>
      <c r="N38" s="20" t="s">
        <v>128</v>
      </c>
    </row>
    <row r="39" spans="1:14" x14ac:dyDescent="0.25">
      <c r="A39" s="4"/>
      <c r="B39" s="4"/>
      <c r="C39" s="2"/>
      <c r="D39" s="4"/>
      <c r="E39" s="56"/>
      <c r="G39" s="18"/>
      <c r="H39" s="18"/>
      <c r="I39" s="60"/>
    </row>
    <row r="40" spans="1:14" x14ac:dyDescent="0.25">
      <c r="A40" s="4"/>
      <c r="B40" s="12" t="s">
        <v>17</v>
      </c>
      <c r="C40" s="2"/>
      <c r="D40" s="4">
        <v>152</v>
      </c>
      <c r="E40" s="56">
        <v>120</v>
      </c>
      <c r="F40" s="18">
        <v>1542</v>
      </c>
      <c r="G40" s="18">
        <v>1650</v>
      </c>
      <c r="H40" s="18"/>
      <c r="I40" s="60">
        <f>(D40+E40+F40+G40)/4</f>
        <v>866</v>
      </c>
      <c r="J40" s="18">
        <v>8000</v>
      </c>
      <c r="L40" s="60">
        <f>I40+J40</f>
        <v>8866</v>
      </c>
      <c r="N40" s="20" t="s">
        <v>118</v>
      </c>
    </row>
    <row r="41" spans="1:14" x14ac:dyDescent="0.25">
      <c r="A41" s="4"/>
      <c r="B41" s="4"/>
      <c r="C41" s="2"/>
      <c r="D41" s="4"/>
      <c r="E41" s="56"/>
      <c r="G41" s="18"/>
      <c r="H41" s="18"/>
      <c r="I41" s="60"/>
      <c r="N41" s="20" t="s">
        <v>125</v>
      </c>
    </row>
    <row r="42" spans="1:14" x14ac:dyDescent="0.25">
      <c r="A42" s="4"/>
      <c r="B42" s="12" t="s">
        <v>122</v>
      </c>
      <c r="C42" s="2"/>
      <c r="D42" s="4">
        <v>126</v>
      </c>
      <c r="E42" s="56">
        <v>2524</v>
      </c>
      <c r="F42" s="18">
        <v>0</v>
      </c>
      <c r="G42" s="18">
        <v>0</v>
      </c>
      <c r="H42" s="18"/>
      <c r="I42" s="60">
        <f>(D42+E42+F42+G42)/4</f>
        <v>662.5</v>
      </c>
      <c r="J42" s="18"/>
      <c r="L42" s="60">
        <f>I42+J42</f>
        <v>662.5</v>
      </c>
    </row>
    <row r="43" spans="1:14" x14ac:dyDescent="0.25">
      <c r="A43" s="4"/>
      <c r="B43" s="4"/>
      <c r="C43" s="2"/>
      <c r="D43" s="4"/>
      <c r="E43" s="56"/>
      <c r="G43" s="18"/>
      <c r="H43" s="18"/>
      <c r="I43" s="60"/>
    </row>
    <row r="44" spans="1:14" x14ac:dyDescent="0.25">
      <c r="A44" s="4"/>
      <c r="B44" s="12" t="s">
        <v>10</v>
      </c>
      <c r="C44" s="2"/>
      <c r="D44" s="12">
        <v>1540</v>
      </c>
      <c r="E44" s="56">
        <v>1724</v>
      </c>
      <c r="F44" s="18">
        <v>1982</v>
      </c>
      <c r="G44" s="18">
        <v>2776</v>
      </c>
      <c r="H44" s="18"/>
      <c r="I44" s="60">
        <f>(D44+E44+F44+G44)/4</f>
        <v>2005.5</v>
      </c>
      <c r="J44" s="18">
        <v>1000</v>
      </c>
      <c r="L44" s="60">
        <f>I44+J44</f>
        <v>3005.5</v>
      </c>
      <c r="N44" s="20" t="s">
        <v>101</v>
      </c>
    </row>
    <row r="45" spans="1:14" x14ac:dyDescent="0.25">
      <c r="A45" s="4"/>
      <c r="B45" s="4"/>
      <c r="C45" s="2"/>
      <c r="D45" s="4"/>
      <c r="E45" s="56"/>
      <c r="G45" s="18"/>
      <c r="H45" s="18"/>
    </row>
    <row r="46" spans="1:14" x14ac:dyDescent="0.25">
      <c r="A46" s="4"/>
      <c r="B46" s="4" t="s">
        <v>19</v>
      </c>
      <c r="C46" s="2"/>
      <c r="D46" s="4">
        <v>3252</v>
      </c>
      <c r="E46" s="56">
        <v>3364</v>
      </c>
      <c r="F46" s="18">
        <v>2682</v>
      </c>
      <c r="G46" s="18">
        <v>5582</v>
      </c>
      <c r="H46" s="18"/>
      <c r="I46" s="60">
        <f>(D46+E46+F46+G46)/4</f>
        <v>3720</v>
      </c>
      <c r="L46" s="60">
        <f>I46+J46</f>
        <v>3720</v>
      </c>
      <c r="N46" s="20" t="s">
        <v>123</v>
      </c>
    </row>
    <row r="47" spans="1:14" x14ac:dyDescent="0.25">
      <c r="A47" s="4"/>
      <c r="B47" s="4"/>
      <c r="C47" s="2"/>
      <c r="D47" s="4"/>
      <c r="E47" s="56"/>
      <c r="G47" s="18"/>
      <c r="H47" s="18"/>
      <c r="I47" s="60"/>
    </row>
    <row r="48" spans="1:14" x14ac:dyDescent="0.25">
      <c r="A48" s="4"/>
      <c r="B48" s="4" t="s">
        <v>20</v>
      </c>
      <c r="C48" s="2"/>
      <c r="D48" s="4">
        <v>10000</v>
      </c>
      <c r="E48" s="56">
        <v>10000</v>
      </c>
      <c r="F48" s="18">
        <v>10000</v>
      </c>
      <c r="G48" s="18">
        <v>12000</v>
      </c>
      <c r="H48" s="18"/>
      <c r="I48" s="60">
        <f>(D48+E48+F48+G48)/4</f>
        <v>10500</v>
      </c>
      <c r="J48" s="18">
        <v>1500</v>
      </c>
      <c r="L48" s="60">
        <f>I48+J48</f>
        <v>12000</v>
      </c>
      <c r="N48" s="20" t="s">
        <v>109</v>
      </c>
    </row>
    <row r="49" spans="1:14" s="2" customFormat="1" x14ac:dyDescent="0.25">
      <c r="A49" s="4"/>
      <c r="B49" s="4"/>
      <c r="D49" s="4"/>
      <c r="E49" s="56"/>
      <c r="F49" s="18"/>
      <c r="G49" s="18"/>
      <c r="H49" s="18"/>
      <c r="I49" s="60"/>
      <c r="L49" s="60"/>
      <c r="N49" s="20"/>
    </row>
    <row r="50" spans="1:14" s="2" customFormat="1" x14ac:dyDescent="0.25">
      <c r="A50" s="4"/>
      <c r="B50" s="4"/>
      <c r="D50" s="4"/>
      <c r="E50" s="56"/>
      <c r="F50" s="18"/>
      <c r="G50" s="18"/>
      <c r="H50" s="18"/>
      <c r="I50" s="60"/>
      <c r="L50" s="60"/>
      <c r="N50" s="20"/>
    </row>
    <row r="51" spans="1:14" x14ac:dyDescent="0.25">
      <c r="A51" s="4"/>
      <c r="B51" s="4" t="s">
        <v>21</v>
      </c>
      <c r="C51" s="2"/>
      <c r="D51" s="4">
        <v>5000</v>
      </c>
      <c r="E51" s="56">
        <v>5000</v>
      </c>
      <c r="F51" s="18">
        <v>5000</v>
      </c>
      <c r="G51" s="18">
        <v>6000</v>
      </c>
      <c r="H51" s="18"/>
      <c r="I51" s="60">
        <f>(D51+E51+F51+G51)/4</f>
        <v>5250</v>
      </c>
      <c r="J51">
        <v>-3250</v>
      </c>
      <c r="L51" s="60">
        <f>I51+J51</f>
        <v>2000</v>
      </c>
      <c r="N51" s="20" t="s">
        <v>121</v>
      </c>
    </row>
    <row r="52" spans="1:14" x14ac:dyDescent="0.25">
      <c r="A52" s="4"/>
      <c r="B52" s="4"/>
      <c r="C52" s="2"/>
      <c r="D52" s="4"/>
      <c r="E52" s="56"/>
      <c r="G52" s="18"/>
      <c r="H52" s="18"/>
    </row>
    <row r="53" spans="1:14" x14ac:dyDescent="0.25">
      <c r="A53" s="4"/>
      <c r="B53" s="4" t="s">
        <v>22</v>
      </c>
      <c r="C53" s="2"/>
      <c r="D53" s="4">
        <v>0</v>
      </c>
      <c r="E53" s="56">
        <v>216</v>
      </c>
      <c r="F53" s="18">
        <v>339</v>
      </c>
      <c r="G53" s="18">
        <v>400</v>
      </c>
      <c r="H53" s="18"/>
      <c r="I53" s="60">
        <f>(D53+E53+F53+G53)/4</f>
        <v>238.75</v>
      </c>
      <c r="L53" s="60">
        <f>I53+J53</f>
        <v>238.75</v>
      </c>
    </row>
    <row r="54" spans="1:14" x14ac:dyDescent="0.25">
      <c r="A54" s="4"/>
      <c r="B54" s="4"/>
      <c r="C54" s="2"/>
      <c r="D54" s="4"/>
      <c r="E54" s="56"/>
      <c r="G54" s="18"/>
      <c r="H54" s="18"/>
      <c r="I54" s="60"/>
    </row>
    <row r="55" spans="1:14" x14ac:dyDescent="0.25">
      <c r="A55" s="4"/>
      <c r="B55" s="4" t="s">
        <v>110</v>
      </c>
      <c r="C55" s="2"/>
      <c r="D55" s="4">
        <v>0</v>
      </c>
      <c r="E55" s="56"/>
      <c r="G55" s="18">
        <v>3967</v>
      </c>
      <c r="H55" s="18"/>
      <c r="I55" s="60">
        <f>(D55+E55+F55)/4</f>
        <v>0</v>
      </c>
      <c r="J55">
        <v>1000</v>
      </c>
      <c r="L55" s="60">
        <f>I55+J55</f>
        <v>1000</v>
      </c>
      <c r="N55" s="20" t="s">
        <v>119</v>
      </c>
    </row>
    <row r="56" spans="1:14" x14ac:dyDescent="0.25">
      <c r="A56" s="4"/>
      <c r="B56" s="4"/>
      <c r="C56" s="2"/>
      <c r="D56" s="4"/>
      <c r="E56" s="56"/>
      <c r="G56" s="18"/>
      <c r="H56" s="18"/>
      <c r="I56" s="60"/>
    </row>
    <row r="57" spans="1:14" s="20" customFormat="1" x14ac:dyDescent="0.25">
      <c r="A57" s="6"/>
      <c r="B57" s="6" t="s">
        <v>24</v>
      </c>
      <c r="D57" s="13">
        <v>107550</v>
      </c>
      <c r="E57" s="57">
        <f>SUM(E26:E56)</f>
        <v>110476</v>
      </c>
      <c r="F57" s="57">
        <f>SUM(F26:F56)</f>
        <v>105110</v>
      </c>
      <c r="G57" s="57">
        <f>SUM(G26:G56)</f>
        <v>119695</v>
      </c>
      <c r="H57" s="57"/>
      <c r="I57" s="60">
        <f>(D57+E57+F57+G57)/4</f>
        <v>110707.75</v>
      </c>
      <c r="J57" s="57">
        <f>SUM(J26:J56)</f>
        <v>24450</v>
      </c>
      <c r="L57" s="71">
        <f>I57+J57</f>
        <v>135157.75</v>
      </c>
      <c r="N57" s="20" t="s">
        <v>124</v>
      </c>
    </row>
    <row r="58" spans="1:14" s="20" customFormat="1" ht="15.75" thickBot="1" x14ac:dyDescent="0.3">
      <c r="A58" s="6"/>
      <c r="B58" s="6"/>
      <c r="D58" s="14"/>
      <c r="E58" s="46"/>
      <c r="F58" s="57"/>
      <c r="G58" s="57"/>
      <c r="H58" s="57"/>
      <c r="I58" s="71"/>
      <c r="J58" s="62"/>
      <c r="K58" s="62"/>
      <c r="L58" s="58"/>
    </row>
    <row r="59" spans="1:14" s="20" customFormat="1" ht="15.75" thickBot="1" x14ac:dyDescent="0.3">
      <c r="A59" s="16" t="s">
        <v>25</v>
      </c>
      <c r="B59" s="14"/>
      <c r="D59" s="17">
        <v>10805</v>
      </c>
      <c r="E59" s="59">
        <f>E22-E57</f>
        <v>20280</v>
      </c>
      <c r="F59" s="59">
        <f>F22-F57</f>
        <v>19097</v>
      </c>
      <c r="G59" s="59">
        <f>G22-G57</f>
        <v>7678</v>
      </c>
      <c r="H59" s="59"/>
      <c r="I59" s="60">
        <f>(D59+E59+F59+G59)/4</f>
        <v>14465</v>
      </c>
      <c r="J59" s="63"/>
      <c r="K59" s="62"/>
      <c r="L59" s="71">
        <f>L22-L57</f>
        <v>-21217</v>
      </c>
      <c r="N59" s="20" t="s">
        <v>111</v>
      </c>
    </row>
    <row r="60" spans="1:14" s="20" customFormat="1" ht="15.75" thickTop="1" x14ac:dyDescent="0.25">
      <c r="A60" s="6"/>
      <c r="B60" s="6"/>
      <c r="D60" s="14"/>
      <c r="E60" s="46"/>
      <c r="F60" s="57"/>
      <c r="G60" s="57"/>
      <c r="H60" s="57"/>
      <c r="I60" s="58"/>
      <c r="J60" s="62"/>
      <c r="K60" s="62"/>
      <c r="L60" s="58"/>
    </row>
    <row r="61" spans="1:14" s="20" customFormat="1" x14ac:dyDescent="0.25">
      <c r="A61" s="6" t="s">
        <v>26</v>
      </c>
      <c r="D61" s="14">
        <v>0</v>
      </c>
      <c r="E61" s="46">
        <v>0</v>
      </c>
      <c r="F61" s="57">
        <v>0</v>
      </c>
      <c r="G61" s="57">
        <v>0</v>
      </c>
      <c r="H61" s="57"/>
      <c r="I61" s="71">
        <f t="shared" ref="I61" si="0">(D61+E61+F61)/3</f>
        <v>0</v>
      </c>
      <c r="L61" s="71">
        <f>I61+J61</f>
        <v>0</v>
      </c>
    </row>
    <row r="62" spans="1:14" s="20" customFormat="1" ht="15.75" thickBot="1" x14ac:dyDescent="0.3">
      <c r="A62" s="6"/>
      <c r="B62" s="6"/>
      <c r="D62" s="6"/>
      <c r="E62" s="46"/>
      <c r="F62" s="57"/>
      <c r="G62" s="57"/>
      <c r="H62" s="57"/>
      <c r="I62" s="58"/>
      <c r="J62" s="62"/>
      <c r="K62" s="62"/>
      <c r="L62" s="58"/>
    </row>
    <row r="63" spans="1:14" s="20" customFormat="1" ht="15.75" thickBot="1" x14ac:dyDescent="0.3">
      <c r="A63" s="16" t="s">
        <v>27</v>
      </c>
      <c r="D63" s="64">
        <v>10805</v>
      </c>
      <c r="E63" s="65">
        <f>E59-E61</f>
        <v>20280</v>
      </c>
      <c r="F63" s="65">
        <f>F59-F61</f>
        <v>19097</v>
      </c>
      <c r="G63" s="65">
        <f>G59-G61</f>
        <v>7678</v>
      </c>
      <c r="H63" s="65"/>
      <c r="I63" s="73">
        <f t="shared" ref="I63" si="1">(D63+E63+F63)/3</f>
        <v>16727.333333333332</v>
      </c>
      <c r="J63" s="62"/>
      <c r="K63" s="62"/>
      <c r="L63" s="73">
        <f>L59</f>
        <v>-21217</v>
      </c>
    </row>
    <row r="64" spans="1:14" s="20" customFormat="1" x14ac:dyDescent="0.25">
      <c r="E64" s="58"/>
      <c r="F64" s="57"/>
      <c r="G64" s="62"/>
      <c r="H64" s="62"/>
      <c r="I64" s="58"/>
      <c r="J64" s="62"/>
      <c r="K64" s="62"/>
      <c r="L64" s="54"/>
    </row>
    <row r="65" spans="1:20" hidden="1" x14ac:dyDescent="0.25">
      <c r="A65" s="2"/>
      <c r="B65" s="2"/>
      <c r="C65" s="2"/>
      <c r="D65" s="2"/>
      <c r="G65" s="66"/>
      <c r="H65" s="66"/>
      <c r="L65" s="60">
        <f>I65+J65</f>
        <v>0</v>
      </c>
    </row>
    <row r="66" spans="1:20" hidden="1" x14ac:dyDescent="0.25">
      <c r="L66" s="60"/>
    </row>
    <row r="67" spans="1:20" s="20" customFormat="1" hidden="1" x14ac:dyDescent="0.25">
      <c r="B67" s="20" t="s">
        <v>102</v>
      </c>
      <c r="E67" s="67">
        <v>224434</v>
      </c>
      <c r="F67" s="58">
        <v>235239</v>
      </c>
      <c r="G67" s="57">
        <v>254336</v>
      </c>
      <c r="H67" s="20">
        <v>262014</v>
      </c>
      <c r="J67" s="58"/>
      <c r="M67" s="58"/>
    </row>
    <row r="68" spans="1:20" hidden="1" x14ac:dyDescent="0.25">
      <c r="E68"/>
      <c r="F68" s="54"/>
      <c r="G68" s="18"/>
      <c r="H68"/>
      <c r="I68" s="2"/>
      <c r="J68" s="54"/>
      <c r="L68"/>
      <c r="M68" s="60"/>
      <c r="N68"/>
      <c r="O68" s="20"/>
    </row>
    <row r="69" spans="1:20" s="20" customFormat="1" hidden="1" x14ac:dyDescent="0.25">
      <c r="B69" s="20" t="s">
        <v>103</v>
      </c>
      <c r="C69" s="58" t="s">
        <v>130</v>
      </c>
      <c r="D69" s="20">
        <v>2019</v>
      </c>
      <c r="E69" s="20">
        <v>2018</v>
      </c>
      <c r="F69" s="58">
        <v>2017</v>
      </c>
      <c r="G69" s="57">
        <v>2016</v>
      </c>
      <c r="H69" s="20">
        <v>2015</v>
      </c>
      <c r="J69" s="58">
        <v>2014</v>
      </c>
      <c r="K69" s="57">
        <v>2013</v>
      </c>
      <c r="L69" s="20">
        <v>2012</v>
      </c>
      <c r="M69" s="58">
        <v>2011</v>
      </c>
      <c r="N69" s="57">
        <v>2010</v>
      </c>
      <c r="O69" s="20">
        <v>2009</v>
      </c>
      <c r="P69" s="58">
        <v>2008</v>
      </c>
      <c r="Q69" s="57">
        <v>2007</v>
      </c>
      <c r="R69" s="20">
        <v>2006</v>
      </c>
      <c r="S69" s="58">
        <v>2005</v>
      </c>
    </row>
    <row r="70" spans="1:20" s="2" customFormat="1" hidden="1" x14ac:dyDescent="0.25">
      <c r="C70" s="58" t="s">
        <v>98</v>
      </c>
      <c r="F70" s="54"/>
      <c r="G70" s="18"/>
      <c r="J70" s="54"/>
      <c r="K70" s="18"/>
      <c r="M70" s="54"/>
      <c r="N70" s="18"/>
      <c r="O70" s="20"/>
      <c r="P70" s="54"/>
      <c r="Q70" s="18"/>
      <c r="S70" s="54"/>
    </row>
    <row r="71" spans="1:20" hidden="1" x14ac:dyDescent="0.25">
      <c r="B71" s="20" t="s">
        <v>38</v>
      </c>
      <c r="C71" s="71">
        <f>SUM(D71:S71)/15</f>
        <v>117819.73333333334</v>
      </c>
      <c r="D71">
        <v>127373</v>
      </c>
      <c r="E71" s="68">
        <f>F22</f>
        <v>124207</v>
      </c>
      <c r="F71" s="69">
        <f>E22</f>
        <v>130756</v>
      </c>
      <c r="G71" s="18">
        <f>D22</f>
        <v>118355</v>
      </c>
      <c r="H71">
        <v>125163</v>
      </c>
      <c r="I71" s="2"/>
      <c r="J71" s="54">
        <v>130825</v>
      </c>
      <c r="K71">
        <v>126661</v>
      </c>
      <c r="L71">
        <v>117819</v>
      </c>
      <c r="M71" s="60">
        <v>114909</v>
      </c>
      <c r="N71">
        <v>113938</v>
      </c>
      <c r="O71" s="20">
        <v>121479</v>
      </c>
      <c r="P71">
        <v>101272</v>
      </c>
      <c r="Q71">
        <v>97289</v>
      </c>
      <c r="R71">
        <v>108082</v>
      </c>
      <c r="S71">
        <v>109168</v>
      </c>
    </row>
    <row r="72" spans="1:20" hidden="1" x14ac:dyDescent="0.25">
      <c r="B72" s="20"/>
      <c r="C72" s="58"/>
      <c r="E72"/>
      <c r="F72" s="54"/>
      <c r="G72" s="18"/>
      <c r="H72"/>
      <c r="I72" s="2"/>
      <c r="J72" s="54"/>
      <c r="L72"/>
      <c r="M72" s="54"/>
      <c r="N72"/>
      <c r="O72" s="20"/>
    </row>
    <row r="73" spans="1:20" hidden="1" x14ac:dyDescent="0.25">
      <c r="B73" s="20" t="s">
        <v>104</v>
      </c>
      <c r="C73" s="71">
        <f>SUM(D73:S73)/15</f>
        <v>103622.8</v>
      </c>
      <c r="D73">
        <f>101695+18000</f>
        <v>119695</v>
      </c>
      <c r="E73" s="68">
        <f>F57</f>
        <v>105110</v>
      </c>
      <c r="F73" s="60">
        <f>E57</f>
        <v>110476</v>
      </c>
      <c r="G73" s="18">
        <f>D57</f>
        <v>107550</v>
      </c>
      <c r="H73">
        <v>105682</v>
      </c>
      <c r="I73" s="2"/>
      <c r="J73" s="54">
        <v>123228</v>
      </c>
      <c r="K73">
        <v>121409</v>
      </c>
      <c r="L73">
        <v>110414</v>
      </c>
      <c r="M73" s="60">
        <v>106604</v>
      </c>
      <c r="N73">
        <v>88684</v>
      </c>
      <c r="O73" s="20">
        <v>84164</v>
      </c>
      <c r="P73">
        <v>87238</v>
      </c>
      <c r="Q73">
        <v>91023</v>
      </c>
      <c r="R73">
        <v>91494</v>
      </c>
      <c r="S73">
        <v>101571</v>
      </c>
    </row>
    <row r="74" spans="1:20" hidden="1" x14ac:dyDescent="0.25">
      <c r="B74" s="20"/>
      <c r="C74" s="58"/>
      <c r="E74"/>
      <c r="F74" s="54"/>
      <c r="G74" s="18"/>
      <c r="H74"/>
      <c r="I74" s="2"/>
      <c r="J74" s="54"/>
      <c r="L74"/>
      <c r="M74" s="54"/>
      <c r="N74"/>
      <c r="O74" s="20"/>
    </row>
    <row r="75" spans="1:20" hidden="1" x14ac:dyDescent="0.25">
      <c r="B75" s="20" t="s">
        <v>105</v>
      </c>
      <c r="C75" s="71">
        <f>SUM(D75:S75)/15</f>
        <v>14196.933333333332</v>
      </c>
      <c r="D75" s="68">
        <f>D71-D73</f>
        <v>7678</v>
      </c>
      <c r="E75" s="68">
        <f>E71-E73</f>
        <v>19097</v>
      </c>
      <c r="F75" s="68">
        <f>F71-F73</f>
        <v>20280</v>
      </c>
      <c r="G75" s="68">
        <f t="shared" ref="G75:S75" si="2">G71-G73</f>
        <v>10805</v>
      </c>
      <c r="H75" s="68">
        <f t="shared" si="2"/>
        <v>19481</v>
      </c>
      <c r="I75" s="68"/>
      <c r="J75" s="68">
        <f t="shared" si="2"/>
        <v>7597</v>
      </c>
      <c r="K75" s="68">
        <f t="shared" si="2"/>
        <v>5252</v>
      </c>
      <c r="L75" s="68">
        <f t="shared" si="2"/>
        <v>7405</v>
      </c>
      <c r="M75" s="68">
        <f t="shared" si="2"/>
        <v>8305</v>
      </c>
      <c r="N75" s="68">
        <f t="shared" si="2"/>
        <v>25254</v>
      </c>
      <c r="O75" s="70">
        <f t="shared" si="2"/>
        <v>37315</v>
      </c>
      <c r="P75" s="68">
        <f t="shared" si="2"/>
        <v>14034</v>
      </c>
      <c r="Q75" s="68">
        <f t="shared" si="2"/>
        <v>6266</v>
      </c>
      <c r="R75" s="68">
        <f t="shared" si="2"/>
        <v>16588</v>
      </c>
      <c r="S75" s="68">
        <f t="shared" si="2"/>
        <v>7597</v>
      </c>
    </row>
    <row r="76" spans="1:20" hidden="1" x14ac:dyDescent="0.25">
      <c r="E76"/>
      <c r="F76" s="54"/>
      <c r="G76" s="18"/>
      <c r="H76"/>
      <c r="I76" s="2"/>
      <c r="J76" s="54"/>
      <c r="L76"/>
      <c r="M76" s="54"/>
      <c r="N76"/>
      <c r="O76" s="20"/>
    </row>
    <row r="77" spans="1:20" s="20" customFormat="1" hidden="1" x14ac:dyDescent="0.25">
      <c r="B77" s="20" t="s">
        <v>106</v>
      </c>
      <c r="D77" s="70">
        <f>E77+D75</f>
        <v>262014</v>
      </c>
      <c r="E77" s="70">
        <f>G67</f>
        <v>254336</v>
      </c>
      <c r="F77" s="58">
        <f>F67</f>
        <v>235239</v>
      </c>
      <c r="G77" s="57">
        <f>E67</f>
        <v>224434</v>
      </c>
      <c r="H77" s="70">
        <f>G77-H75</f>
        <v>204953</v>
      </c>
      <c r="I77" s="70"/>
      <c r="J77" s="70">
        <f>H77-J75</f>
        <v>197356</v>
      </c>
      <c r="K77" s="70">
        <f t="shared" ref="K77:S77" si="3">J77-K75</f>
        <v>192104</v>
      </c>
      <c r="L77" s="70">
        <f t="shared" si="3"/>
        <v>184699</v>
      </c>
      <c r="M77" s="70">
        <f t="shared" si="3"/>
        <v>176394</v>
      </c>
      <c r="N77" s="70">
        <f t="shared" si="3"/>
        <v>151140</v>
      </c>
      <c r="O77" s="70">
        <f t="shared" si="3"/>
        <v>113825</v>
      </c>
      <c r="P77" s="70">
        <f t="shared" si="3"/>
        <v>99791</v>
      </c>
      <c r="Q77" s="70">
        <f t="shared" si="3"/>
        <v>93525</v>
      </c>
      <c r="R77" s="70">
        <f t="shared" si="3"/>
        <v>76937</v>
      </c>
      <c r="S77" s="70">
        <f t="shared" si="3"/>
        <v>69340</v>
      </c>
      <c r="T77" s="70">
        <f>S77-S75</f>
        <v>61743</v>
      </c>
    </row>
    <row r="78" spans="1:20" hidden="1" x14ac:dyDescent="0.25"/>
  </sheetData>
  <pageMargins left="0.70866141732283472" right="0.70866141732283472" top="0.74803149606299213" bottom="0.74803149606299213" header="0.31496062992125984" footer="0.31496062992125984"/>
  <pageSetup paperSize="9" scale="42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6"/>
  <sheetViews>
    <sheetView topLeftCell="A4" workbookViewId="0">
      <selection activeCell="A22" sqref="A22"/>
    </sheetView>
  </sheetViews>
  <sheetFormatPr defaultRowHeight="15" x14ac:dyDescent="0.25"/>
  <sheetData>
    <row r="2" spans="1:5" x14ac:dyDescent="0.25">
      <c r="A2" s="3" t="s">
        <v>0</v>
      </c>
      <c r="B2" s="2"/>
      <c r="C2" s="2"/>
      <c r="D2" s="2"/>
      <c r="E2" s="54"/>
    </row>
    <row r="3" spans="1:5" x14ac:dyDescent="0.25">
      <c r="A3" s="3" t="s">
        <v>126</v>
      </c>
      <c r="B3" s="2"/>
      <c r="C3" s="2"/>
      <c r="D3" s="2"/>
      <c r="E3" s="54"/>
    </row>
    <row r="5" spans="1:5" x14ac:dyDescent="0.25">
      <c r="A5" t="s">
        <v>135</v>
      </c>
    </row>
    <row r="7" spans="1:5" x14ac:dyDescent="0.25">
      <c r="A7" t="s">
        <v>131</v>
      </c>
    </row>
    <row r="8" spans="1:5" x14ac:dyDescent="0.25">
      <c r="A8" t="s">
        <v>139</v>
      </c>
    </row>
    <row r="9" spans="1:5" x14ac:dyDescent="0.25">
      <c r="A9" t="s">
        <v>132</v>
      </c>
    </row>
    <row r="11" spans="1:5" x14ac:dyDescent="0.25">
      <c r="A11" t="s">
        <v>136</v>
      </c>
    </row>
    <row r="12" spans="1:5" x14ac:dyDescent="0.25">
      <c r="A12" t="s">
        <v>137</v>
      </c>
    </row>
    <row r="13" spans="1:5" x14ac:dyDescent="0.25">
      <c r="A13" t="s">
        <v>140</v>
      </c>
    </row>
    <row r="14" spans="1:5" s="2" customFormat="1" x14ac:dyDescent="0.25">
      <c r="A14" s="2" t="s">
        <v>142</v>
      </c>
    </row>
    <row r="15" spans="1:5" s="2" customFormat="1" x14ac:dyDescent="0.25">
      <c r="A15" s="2" t="s">
        <v>144</v>
      </c>
    </row>
    <row r="16" spans="1:5" s="2" customFormat="1" x14ac:dyDescent="0.25">
      <c r="A16" s="2" t="s">
        <v>143</v>
      </c>
    </row>
    <row r="17" spans="1:1" s="2" customFormat="1" x14ac:dyDescent="0.25">
      <c r="A17" s="2" t="s">
        <v>141</v>
      </c>
    </row>
    <row r="18" spans="1:1" s="2" customFormat="1" x14ac:dyDescent="0.25"/>
    <row r="19" spans="1:1" s="2" customFormat="1" x14ac:dyDescent="0.25">
      <c r="A19" s="2" t="s">
        <v>146</v>
      </c>
    </row>
    <row r="20" spans="1:1" s="2" customFormat="1" x14ac:dyDescent="0.25">
      <c r="A20" s="2" t="s">
        <v>145</v>
      </c>
    </row>
    <row r="21" spans="1:1" s="2" customFormat="1" x14ac:dyDescent="0.25">
      <c r="A21" s="2" t="s">
        <v>147</v>
      </c>
    </row>
    <row r="23" spans="1:1" x14ac:dyDescent="0.25">
      <c r="A23" t="s">
        <v>138</v>
      </c>
    </row>
    <row r="24" spans="1:1" x14ac:dyDescent="0.25">
      <c r="A24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2019</vt:lpstr>
      <vt:lpstr>2020</vt:lpstr>
      <vt:lpstr>methodology</vt:lpstr>
      <vt:lpstr>Sheet3</vt:lpstr>
      <vt:lpstr>'2019'!Print_Area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WOF</dc:creator>
  <cp:lastModifiedBy>Howard</cp:lastModifiedBy>
  <cp:lastPrinted>2019-09-23T12:10:48Z</cp:lastPrinted>
  <dcterms:created xsi:type="dcterms:W3CDTF">2018-04-15T08:00:01Z</dcterms:created>
  <dcterms:modified xsi:type="dcterms:W3CDTF">2020-11-05T09:24:47Z</dcterms:modified>
</cp:coreProperties>
</file>